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40" windowWidth="16935" windowHeight="8640" activeTab="1"/>
  </bookViews>
  <sheets>
    <sheet name="Rekapitulácia stavby" sheetId="1" r:id="rId1"/>
    <sheet name="IMPORT - Revitalizácia pr..." sheetId="2" r:id="rId2"/>
  </sheets>
  <definedNames>
    <definedName name="_xlnm._FilterDatabase" localSheetId="1" hidden="1">'IMPORT - Revitalizácia pr...'!$C$122:$K$189</definedName>
    <definedName name="_xlnm.Print_Titles" localSheetId="1">'IMPORT - Revitalizácia pr...'!$122:$122</definedName>
    <definedName name="_xlnm.Print_Titles" localSheetId="0">'Rekapitulácia stavby'!$92:$92</definedName>
    <definedName name="_xlnm.Print_Area" localSheetId="1">'IMPORT - Revitalizácia pr...'!$C$4:$J$76,'IMPORT - Revitalizácia pr...'!$C$82:$J$106,'IMPORT - Revitalizácia pr...'!$C$112:$K$189</definedName>
    <definedName name="_xlnm.Print_Area" localSheetId="0">'Rekapitulácia stavby'!$D$4:$AO$76,'Rekapitulácia stavby'!$C$82:$AQ$96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 s="1"/>
  <c r="J33" i="2"/>
  <c r="AX95" i="1" s="1"/>
  <c r="BI189" i="2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0"/>
  <c r="BH170"/>
  <c r="BG170"/>
  <c r="BE170"/>
  <c r="T170"/>
  <c r="T169" s="1"/>
  <c r="R170"/>
  <c r="R169"/>
  <c r="P170"/>
  <c r="P169" s="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T137" s="1"/>
  <c r="R138"/>
  <c r="R137"/>
  <c r="P138"/>
  <c r="P137" s="1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0"/>
  <c r="J89"/>
  <c r="F89"/>
  <c r="F87"/>
  <c r="E85"/>
  <c r="J16"/>
  <c r="E16"/>
  <c r="F120"/>
  <c r="J15"/>
  <c r="J10"/>
  <c r="J117" s="1"/>
  <c r="L90" i="1"/>
  <c r="AM90"/>
  <c r="AM89"/>
  <c r="L89"/>
  <c r="AM87"/>
  <c r="L87"/>
  <c r="L85"/>
  <c r="L84"/>
  <c r="J184" i="2"/>
  <c r="J183"/>
  <c r="J182"/>
  <c r="BK180"/>
  <c r="J179"/>
  <c r="J178"/>
  <c r="J176"/>
  <c r="BK174"/>
  <c r="BK173"/>
  <c r="BK168"/>
  <c r="J165"/>
  <c r="J164"/>
  <c r="BK161"/>
  <c r="J160"/>
  <c r="J157"/>
  <c r="BK154"/>
  <c r="BK153"/>
  <c r="BK149"/>
  <c r="BK148"/>
  <c r="J146"/>
  <c r="J145"/>
  <c r="J142"/>
  <c r="BK141"/>
  <c r="BK135"/>
  <c r="J134"/>
  <c r="BK131"/>
  <c r="J128"/>
  <c r="AS94" i="1"/>
  <c r="J189" i="2"/>
  <c r="BK187"/>
  <c r="BK182"/>
  <c r="BK181"/>
  <c r="BK177"/>
  <c r="BK175"/>
  <c r="BK170"/>
  <c r="J168"/>
  <c r="BK166"/>
  <c r="BK164"/>
  <c r="J163"/>
  <c r="BK156"/>
  <c r="BK155"/>
  <c r="J153"/>
  <c r="J152"/>
  <c r="BK151"/>
  <c r="J149"/>
  <c r="J148"/>
  <c r="J147"/>
  <c r="BK146"/>
  <c r="J143"/>
  <c r="J138"/>
  <c r="BK134"/>
  <c r="BK133"/>
  <c r="BK132"/>
  <c r="BK128"/>
  <c r="BK127"/>
  <c r="J126"/>
  <c r="J188"/>
  <c r="J187"/>
  <c r="J185"/>
  <c r="BK184"/>
  <c r="J181"/>
  <c r="BK179"/>
  <c r="BK178"/>
  <c r="J177"/>
  <c r="BK176"/>
  <c r="J174"/>
  <c r="J173"/>
  <c r="BK167"/>
  <c r="J166"/>
  <c r="BK162"/>
  <c r="BK159"/>
  <c r="BK157"/>
  <c r="J155"/>
  <c r="BK152"/>
  <c r="J151"/>
  <c r="J141"/>
  <c r="J140"/>
  <c r="BK138"/>
  <c r="BK136"/>
  <c r="J135"/>
  <c r="J133"/>
  <c r="J132"/>
  <c r="J131"/>
  <c r="J130"/>
  <c r="J129"/>
  <c r="BK189"/>
  <c r="BK188"/>
  <c r="BK185"/>
  <c r="BK183"/>
  <c r="J180"/>
  <c r="J175"/>
  <c r="J170"/>
  <c r="J167"/>
  <c r="BK165"/>
  <c r="BK163"/>
  <c r="J162"/>
  <c r="J161"/>
  <c r="BK160"/>
  <c r="J159"/>
  <c r="J156"/>
  <c r="J154"/>
  <c r="BK147"/>
  <c r="BK145"/>
  <c r="BK143"/>
  <c r="BK142"/>
  <c r="BK140"/>
  <c r="J136"/>
  <c r="BK130"/>
  <c r="BK129"/>
  <c r="J127"/>
  <c r="BK126"/>
  <c r="T172" l="1"/>
  <c r="P186"/>
  <c r="BK125"/>
  <c r="J125" s="1"/>
  <c r="J96" s="1"/>
  <c r="R125"/>
  <c r="BK139"/>
  <c r="J139" s="1"/>
  <c r="J98" s="1"/>
  <c r="P139"/>
  <c r="T139"/>
  <c r="R144"/>
  <c r="T144"/>
  <c r="P150"/>
  <c r="T150"/>
  <c r="P158"/>
  <c r="R158"/>
  <c r="BK172"/>
  <c r="J172" s="1"/>
  <c r="J104" s="1"/>
  <c r="R172"/>
  <c r="R171" s="1"/>
  <c r="R186"/>
  <c r="P125"/>
  <c r="T125"/>
  <c r="R139"/>
  <c r="BK144"/>
  <c r="J144" s="1"/>
  <c r="J99" s="1"/>
  <c r="P144"/>
  <c r="BK150"/>
  <c r="J150" s="1"/>
  <c r="J100" s="1"/>
  <c r="R150"/>
  <c r="BK158"/>
  <c r="J158" s="1"/>
  <c r="J101" s="1"/>
  <c r="T158"/>
  <c r="P172"/>
  <c r="P171" s="1"/>
  <c r="BK186"/>
  <c r="J186" s="1"/>
  <c r="J105" s="1"/>
  <c r="T186"/>
  <c r="J87"/>
  <c r="BF143"/>
  <c r="BF155"/>
  <c r="BF157"/>
  <c r="BF160"/>
  <c r="BF161"/>
  <c r="BF168"/>
  <c r="BF179"/>
  <c r="BF189"/>
  <c r="F90"/>
  <c r="BF128"/>
  <c r="BF129"/>
  <c r="BF130"/>
  <c r="BF131"/>
  <c r="BF132"/>
  <c r="BF134"/>
  <c r="BF138"/>
  <c r="BF140"/>
  <c r="BF163"/>
  <c r="BF164"/>
  <c r="BF177"/>
  <c r="BF180"/>
  <c r="BF184"/>
  <c r="BF185"/>
  <c r="BF126"/>
  <c r="BF127"/>
  <c r="BF135"/>
  <c r="BF141"/>
  <c r="BF142"/>
  <c r="BF145"/>
  <c r="BF147"/>
  <c r="BF151"/>
  <c r="BF152"/>
  <c r="BF153"/>
  <c r="BF162"/>
  <c r="BF167"/>
  <c r="BF173"/>
  <c r="BF182"/>
  <c r="BF188"/>
  <c r="BK137"/>
  <c r="J137"/>
  <c r="J97" s="1"/>
  <c r="BK169"/>
  <c r="J169" s="1"/>
  <c r="J102" s="1"/>
  <c r="BF133"/>
  <c r="BF136"/>
  <c r="BF146"/>
  <c r="BF148"/>
  <c r="BF149"/>
  <c r="BF154"/>
  <c r="BF156"/>
  <c r="BF159"/>
  <c r="BF165"/>
  <c r="BF166"/>
  <c r="BF170"/>
  <c r="BF174"/>
  <c r="BF175"/>
  <c r="BF176"/>
  <c r="BF178"/>
  <c r="BF181"/>
  <c r="BF183"/>
  <c r="BF187"/>
  <c r="J31"/>
  <c r="AV95" i="1"/>
  <c r="F31" i="2"/>
  <c r="AZ95" i="1" s="1"/>
  <c r="AZ94" s="1"/>
  <c r="AV94" s="1"/>
  <c r="AK29" s="1"/>
  <c r="F33" i="2"/>
  <c r="BB95" i="1" s="1"/>
  <c r="BB94" s="1"/>
  <c r="W31" s="1"/>
  <c r="F34" i="2"/>
  <c r="BC95" i="1" s="1"/>
  <c r="BC94" s="1"/>
  <c r="W32" s="1"/>
  <c r="F35" i="2"/>
  <c r="BD95" i="1" s="1"/>
  <c r="BD94" s="1"/>
  <c r="W33" s="1"/>
  <c r="T124" i="2" l="1"/>
  <c r="P124"/>
  <c r="P123" s="1"/>
  <c r="AU95" i="1" s="1"/>
  <c r="AU94" s="1"/>
  <c r="R124" i="2"/>
  <c r="R123" s="1"/>
  <c r="T171"/>
  <c r="BK124"/>
  <c r="J124" s="1"/>
  <c r="J95" s="1"/>
  <c r="BK171"/>
  <c r="J171" s="1"/>
  <c r="J103" s="1"/>
  <c r="AX94" i="1"/>
  <c r="AY94"/>
  <c r="J32" i="2"/>
  <c r="AW95" i="1" s="1"/>
  <c r="AT95" s="1"/>
  <c r="W29"/>
  <c r="F32" i="2"/>
  <c r="BA95" i="1" s="1"/>
  <c r="BA94" s="1"/>
  <c r="W30" s="1"/>
  <c r="T123" i="2" l="1"/>
  <c r="BK123"/>
  <c r="J123" s="1"/>
  <c r="J94" s="1"/>
  <c r="AW94" i="1"/>
  <c r="AK30" s="1"/>
  <c r="AT94" l="1"/>
  <c r="J28" i="2"/>
  <c r="AG95" i="1" s="1"/>
  <c r="AG94" s="1"/>
  <c r="AN94" s="1"/>
  <c r="AN95" l="1"/>
  <c r="J37" i="2"/>
  <c r="AK26" i="1"/>
  <c r="AK35" s="1"/>
</calcChain>
</file>

<file path=xl/sharedStrings.xml><?xml version="1.0" encoding="utf-8"?>
<sst xmlns="http://schemas.openxmlformats.org/spreadsheetml/2006/main" count="1102" uniqueCount="353">
  <si>
    <t>Export Komplet</t>
  </si>
  <si>
    <t/>
  </si>
  <si>
    <t>2.0</t>
  </si>
  <si>
    <t>False</t>
  </si>
  <si>
    <t>{64d1b9c0-8a81-4326-a09f-581a9fa14766}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</si>
  <si>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</si>
  <si>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</si>
  <si>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</si>
  <si>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</si>
  <si>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</si>
  <si>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</si>
  <si>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</si>
  <si>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</si>
  <si>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</si>
  <si>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</si>
  <si>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priestranstva pred Domom smútku v obci Dekýš</t>
  </si>
  <si>
    <t>JKSO:</t>
  </si>
  <si>
    <t>KS:</t>
  </si>
  <si>
    <t>Miesto:</t>
  </si>
  <si>
    <t xml:space="preserve"> </t>
  </si>
  <si>
    <t>Dátum:</t>
  </si>
  <si>
    <t>24. 7. 2020</t>
  </si>
  <si>
    <t>Objednávateľ:</t>
  </si>
  <si>
    <t>IČO:</t>
  </si>
  <si>
    <t>Obec Dekýš</t>
  </si>
  <si>
    <t>IČ DPH:</t>
  </si>
  <si>
    <t>Zhotoviteľ:</t>
  </si>
  <si>
    <t>Vyplň údaj</t>
  </si>
  <si>
    <t>Projektant:</t>
  </si>
  <si>
    <t>Ing. Arch R. Kočajda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</si>
  <si>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</si>
  <si>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</si>
  <si>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</si>
  <si>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</si>
  <si>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</si>
  <si>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</si>
  <si>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</si>
  <si>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</si>
  <si>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</si>
  <si>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</si>
  <si>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</si>
  <si>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</si>
  <si>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</si>
  <si>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</si>
  <si>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</si>
  <si>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</si>
  <si>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</si>
  <si>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</si>
  <si>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</si>
  <si>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</si>
  <si>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</si>
  <si>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</si>
  <si>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</si>
  <si>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</si>
  <si>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</si>
  <si>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</si>
  <si>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</si>
  <si>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</si>
  <si>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</si>
  <si>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</si>
  <si>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</si>
  <si>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</si>
  <si>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</si>
  <si>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</si>
  <si>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</si>
  <si>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</si>
  <si>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</si>
  <si>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</si>
  <si>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</si>
  <si>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</si>
  <si>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</si>
  <si>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</si>
  <si>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</si>
  <si>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</si>
  <si>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</si>
  <si>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</si>
  <si>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</si>
  <si>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</si>
  <si>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</si>
  <si>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</si>
  <si>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</si>
  <si>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</si>
  <si>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</si>
  <si>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</si>
  <si>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</si>
  <si>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</si>
  <si>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</si>
  <si>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</si>
  <si>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</si>
  <si>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</si>
  <si>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</si>
  <si>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</si>
  <si>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</si>
  <si>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</si>
  <si>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</si>
  <si>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</si>
  <si>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</si>
  <si>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</si>
  <si>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</si>
  <si>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</si>
  <si>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</si>
  <si>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</si>
  <si>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</si>
  <si>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</si>
  <si>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</si>
  <si>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</si>
  <si>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</si>
  <si>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</si>
  <si>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</si>
  <si>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</si>
  <si>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</si>
  <si>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</si>
  <si>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</si>
  <si>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</si>
  <si>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113105113.S</t>
  </si>
  <si>
    <t>Rozoberanie dlažby z lomového kameňa, kladených do malty so škárami zaliatymi cem.maltou,  -0,58600t</t>
  </si>
  <si>
    <t>m2</t>
  </si>
  <si>
    <t>4</t>
  </si>
  <si>
    <t>2</t>
  </si>
  <si>
    <t>-601490485</t>
  </si>
  <si>
    <t>122201101.S</t>
  </si>
  <si>
    <t>Odkopávka a prekopávka nezapažená v hornine 3, do 100 m3</t>
  </si>
  <si>
    <t>m3</t>
  </si>
  <si>
    <t>-1497930805</t>
  </si>
  <si>
    <t>3</t>
  </si>
  <si>
    <t>122201109.S</t>
  </si>
  <si>
    <t>Odkopávky a prekopávky nezapažené. Príplatok k cenám za lepivosť horniny 3</t>
  </si>
  <si>
    <t>1760327954</t>
  </si>
  <si>
    <t>162501102.S</t>
  </si>
  <si>
    <t>Vodorovné premiestnenie výkopku po spevnenej ceste z horniny tr.1-4, do 100 m3 na vzdialenosť do 3000 m</t>
  </si>
  <si>
    <t>1194058412</t>
  </si>
  <si>
    <t>5</t>
  </si>
  <si>
    <t>167101101.S</t>
  </si>
  <si>
    <t>Nakladanie neuľahnutého výkopku z hornín tr.1-4 do 100 m3</t>
  </si>
  <si>
    <t>-1094653445</t>
  </si>
  <si>
    <t>6</t>
  </si>
  <si>
    <t>171201201.S</t>
  </si>
  <si>
    <t>Uloženie sypaniny na skládky do 100 m3</t>
  </si>
  <si>
    <t>931144155</t>
  </si>
  <si>
    <t>7</t>
  </si>
  <si>
    <t>171209002.S</t>
  </si>
  <si>
    <t>Poplatok za skladovanie - zemina a kamenivo (17 05) ostatné</t>
  </si>
  <si>
    <t>t</t>
  </si>
  <si>
    <t>-1636803241</t>
  </si>
  <si>
    <t>8</t>
  </si>
  <si>
    <t>180402111.S</t>
  </si>
  <si>
    <t>Založenie trávnika parkového výsevom v rovine do 1:5</t>
  </si>
  <si>
    <t>1151102342</t>
  </si>
  <si>
    <t>9</t>
  </si>
  <si>
    <t>M</t>
  </si>
  <si>
    <t>005720001400.S</t>
  </si>
  <si>
    <t>Osivá tráv - semená parkovej zmesi</t>
  </si>
  <si>
    <t>kg</t>
  </si>
  <si>
    <t>1260383340</t>
  </si>
  <si>
    <t>10</t>
  </si>
  <si>
    <t>181301101.S</t>
  </si>
  <si>
    <t>Rozprestretie ornice v rovine, plocha do 500 m2, hr.do 100 mm</t>
  </si>
  <si>
    <t>-781110053</t>
  </si>
  <si>
    <t>11</t>
  </si>
  <si>
    <t>183403153.S</t>
  </si>
  <si>
    <t>Obrobenie pôdy hrabaním v rovine alebo na svahu do 1:5</t>
  </si>
  <si>
    <t>836355836</t>
  </si>
  <si>
    <t>Zakladanie</t>
  </si>
  <si>
    <t>12</t>
  </si>
  <si>
    <t>215901101.S</t>
  </si>
  <si>
    <t>Zhutnenie podložia z rastlej horniny 1 až 4 pod násypy, z hornín súdržných do 92 % PS a nesúdržných</t>
  </si>
  <si>
    <t>1818682857</t>
  </si>
  <si>
    <t>Zvislé a kompletné konštrukcie</t>
  </si>
  <si>
    <t>13</t>
  </si>
  <si>
    <t>318271054.S</t>
  </si>
  <si>
    <t>Krycie platne priebežné pre oplotenie z betónových tvárnic 500x350x60 mm</t>
  </si>
  <si>
    <t>m</t>
  </si>
  <si>
    <t>-148401474</t>
  </si>
  <si>
    <t>14</t>
  </si>
  <si>
    <t>592330006200</t>
  </si>
  <si>
    <t>Plotová tvárnica krycia platňa, 500x350x60 mm</t>
  </si>
  <si>
    <t>ks</t>
  </si>
  <si>
    <t>-1705341624</t>
  </si>
  <si>
    <t>15</t>
  </si>
  <si>
    <t>318271064.S</t>
  </si>
  <si>
    <t>Krycia platňa pilierová pre oplotenie z betónových tvárnic</t>
  </si>
  <si>
    <t>1543898503</t>
  </si>
  <si>
    <t>16</t>
  </si>
  <si>
    <t>592330006600</t>
  </si>
  <si>
    <t>Plotová tvárnica pilierová krycia platňa, 500x500 mm</t>
  </si>
  <si>
    <t>879190743</t>
  </si>
  <si>
    <t>Komunikácie</t>
  </si>
  <si>
    <t>17</t>
  </si>
  <si>
    <t>564751114.S</t>
  </si>
  <si>
    <t>Podklad alebo kryt z kameniva hrubého drveného veľ. 0-63 mm s rozprestretím a zhutnením hr. 180 mm</t>
  </si>
  <si>
    <t>-1773185802</t>
  </si>
  <si>
    <t>18</t>
  </si>
  <si>
    <t>564801111.S</t>
  </si>
  <si>
    <t>Podklad zo štrkodrviny s rozprestretím a zhutnením, po zhutnení hr. 30 mm</t>
  </si>
  <si>
    <t>-774540018</t>
  </si>
  <si>
    <t>19</t>
  </si>
  <si>
    <t>567122114.S</t>
  </si>
  <si>
    <t>Podklad z kameniva stmeleného cementom s rozprestretím a zhutnením, CBGM C 8/10 (C 6/8), po zhutnení hr. 150 mm</t>
  </si>
  <si>
    <t>1611221765</t>
  </si>
  <si>
    <t>596911143.S</t>
  </si>
  <si>
    <t>Kladenie betónovej zámkovej dlažby komunikácií pre peších hr. 60 mm pre peších nad 100 do 300 m2 so zriadením lôžka z kameniva hr. 30 mm</t>
  </si>
  <si>
    <t>1820478830</t>
  </si>
  <si>
    <t>21</t>
  </si>
  <si>
    <t>592460010200.S</t>
  </si>
  <si>
    <t>Dlažba betónová, hr. 60 mm, farebná</t>
  </si>
  <si>
    <t>1045805631</t>
  </si>
  <si>
    <t>Úpravy povrchov, podlahy, osadenie</t>
  </si>
  <si>
    <t>22</t>
  </si>
  <si>
    <t>622460112.S</t>
  </si>
  <si>
    <t>Príprava vonkajšieho podkladu stien na betónové podklady kontaktným mostíkom</t>
  </si>
  <si>
    <t>-1799740099</t>
  </si>
  <si>
    <t>23</t>
  </si>
  <si>
    <t>622460121.S</t>
  </si>
  <si>
    <t>Príprava vonkajšieho podkladu stien penetráciou základnou</t>
  </si>
  <si>
    <t>-2064540599</t>
  </si>
  <si>
    <t>24</t>
  </si>
  <si>
    <t>622460241.S</t>
  </si>
  <si>
    <t>Vonkajšia omietka stien vápennocementová jadrová (hrubá), hr. 10 mm</t>
  </si>
  <si>
    <t>1235676390</t>
  </si>
  <si>
    <t>25</t>
  </si>
  <si>
    <t>622460385.S</t>
  </si>
  <si>
    <t>Vonkajšia omietka stien vápennocementová štuková (jemná), hr. 5 mm</t>
  </si>
  <si>
    <t>1371298886</t>
  </si>
  <si>
    <t>26</t>
  </si>
  <si>
    <t>627422111.S</t>
  </si>
  <si>
    <t>Škárovanie maltou vápennou, plôch z tehál - stien, stĺpov a komínov</t>
  </si>
  <si>
    <t>17913979</t>
  </si>
  <si>
    <t>27</t>
  </si>
  <si>
    <t>632451670.S</t>
  </si>
  <si>
    <t>Vyspravenie betonových schodiskových stupňov a podest rýchlotuhnúcim reprofilačným polymerom hr. 5 mm</t>
  </si>
  <si>
    <t>2052448304</t>
  </si>
  <si>
    <t>28</t>
  </si>
  <si>
    <t>632902211.S</t>
  </si>
  <si>
    <t>Príprava zatvrdnutého povrchu betónových mazanín cementovým mliekom s prísadou PVAC</t>
  </si>
  <si>
    <t>466604247</t>
  </si>
  <si>
    <t>Ostatné konštrukcie a práce-búranie</t>
  </si>
  <si>
    <t>29</t>
  </si>
  <si>
    <t>916362112.S</t>
  </si>
  <si>
    <t>Osadenie cestného obrubníka betónového stojatého do lôžka z betónu prostého tr. C 16/20 s bočnou oporou</t>
  </si>
  <si>
    <t>-14471578</t>
  </si>
  <si>
    <t>30</t>
  </si>
  <si>
    <t>592170002100.S</t>
  </si>
  <si>
    <t>Obrubník cestný, lxšxv 1000x100x200 mm, skosenie 15/15 mm</t>
  </si>
  <si>
    <t>1001348405</t>
  </si>
  <si>
    <t>31</t>
  </si>
  <si>
    <t>917762112.S</t>
  </si>
  <si>
    <t>Osadenie chodník. obrubníka betónového ležatého do lôžka z betónu prosteho tr. C 16/20 s bočnou oporou</t>
  </si>
  <si>
    <t>-543064573</t>
  </si>
  <si>
    <t>32</t>
  </si>
  <si>
    <t>592170000700.S</t>
  </si>
  <si>
    <t>Obrubník cestný prechodový , lxšxv 1000x200x150 mm</t>
  </si>
  <si>
    <t>-937644679</t>
  </si>
  <si>
    <t>33</t>
  </si>
  <si>
    <t>965081812.S</t>
  </si>
  <si>
    <t>Búranie dlažieb, z kamen., cement., terazzových, čadičových alebo keramických, hr. nad 10 mm,  -0,06500t</t>
  </si>
  <si>
    <t>1323172759</t>
  </si>
  <si>
    <t>34</t>
  </si>
  <si>
    <t>976011211.S</t>
  </si>
  <si>
    <t>Demontáž prefabrikovanej plotovej krycej dosky betónovej</t>
  </si>
  <si>
    <t>50272451</t>
  </si>
  <si>
    <t>35</t>
  </si>
  <si>
    <t>979082213.S</t>
  </si>
  <si>
    <t>Vodorovná doprava sutiny so zložením a hrubým urovnaním na vzdialenosť do 1 km</t>
  </si>
  <si>
    <t>-285961725</t>
  </si>
  <si>
    <t>36</t>
  </si>
  <si>
    <t>979082219.S</t>
  </si>
  <si>
    <t>Príplatok k cene za každý ďalší aj začatý 1 km nad 1 km pre vodorovnú dopravu sutiny</t>
  </si>
  <si>
    <t>-372233509</t>
  </si>
  <si>
    <t>37</t>
  </si>
  <si>
    <t>979087212.S</t>
  </si>
  <si>
    <t>Nakladanie na dopravné prostriedky pre vodorovnú dopravu sutiny</t>
  </si>
  <si>
    <t>-718442197</t>
  </si>
  <si>
    <t>38</t>
  </si>
  <si>
    <t>979089012.S</t>
  </si>
  <si>
    <t>Poplatok za skladovanie - betón, tehly, dlaždice (17 01) ostatné</t>
  </si>
  <si>
    <t>-2038465445</t>
  </si>
  <si>
    <t>99</t>
  </si>
  <si>
    <t>Presun hmôt HSV</t>
  </si>
  <si>
    <t>39</t>
  </si>
  <si>
    <t>998223011.S</t>
  </si>
  <si>
    <t>Presun hmôt pre pozemné komunikácie s krytom dláždeným (822 2.3, 822 5.3) akejkoľvek dĺžky objektu</t>
  </si>
  <si>
    <t>-388221982</t>
  </si>
  <si>
    <t>PSV</t>
  </si>
  <si>
    <t>Práce a dodávky PSV</t>
  </si>
  <si>
    <t>767</t>
  </si>
  <si>
    <t>Konštrukcie doplnkové kovové</t>
  </si>
  <si>
    <t>40</t>
  </si>
  <si>
    <t>767914120.S</t>
  </si>
  <si>
    <t>Montáž oplotenia rámového, na oceľové stĺpiky, vo výške nad 1,0 do 1,5 m</t>
  </si>
  <si>
    <t>-1714433050</t>
  </si>
  <si>
    <t>41</t>
  </si>
  <si>
    <t>553510028200.S</t>
  </si>
  <si>
    <t>Panel pre panelový plotový systém, veľkosť 1200x1700 mm , prášková farba na pozinkovanej oceli</t>
  </si>
  <si>
    <t>-1700223976</t>
  </si>
  <si>
    <t>42</t>
  </si>
  <si>
    <t>553510028201.S</t>
  </si>
  <si>
    <t>Panel pre panelový plotový systém, veľkosť 1300x1650 mm , prášková farba na pozinkovanej oceli</t>
  </si>
  <si>
    <t>1251936662</t>
  </si>
  <si>
    <t>43</t>
  </si>
  <si>
    <t>553510028202.S</t>
  </si>
  <si>
    <t>Panel pre panelový plotový systém, veľkosť 1200x1100 mm , prášková farba na pozinkovanej oceli</t>
  </si>
  <si>
    <t>-2044370388</t>
  </si>
  <si>
    <t>44</t>
  </si>
  <si>
    <t>553510028204.S</t>
  </si>
  <si>
    <t>Príchytka k panelovému systému na stĺpik 60x60 mm</t>
  </si>
  <si>
    <t>-1637451149</t>
  </si>
  <si>
    <t>45</t>
  </si>
  <si>
    <t>767914830.S</t>
  </si>
  <si>
    <t>Demontáž oplotenia rámového na oceľové stĺpiky, výšky nad 1 do 2 m,  -0,00900t</t>
  </si>
  <si>
    <t>1093030993</t>
  </si>
  <si>
    <t>46</t>
  </si>
  <si>
    <t>767916710.S</t>
  </si>
  <si>
    <t>Osadenie stĺpika pre panelové ploty, s výškou do 2 m na oceľovú platňu</t>
  </si>
  <si>
    <t>-772104061</t>
  </si>
  <si>
    <t>47</t>
  </si>
  <si>
    <t>553510029500</t>
  </si>
  <si>
    <t>Stĺpik 60x60 mm, výška 1,3 m, prášková farba na pozinkovanej oceli, pre panelový plotový systém</t>
  </si>
  <si>
    <t>-1189163437</t>
  </si>
  <si>
    <t>48</t>
  </si>
  <si>
    <t>553510031000.S</t>
  </si>
  <si>
    <t>Platňa pre stĺpik nasadzovacia na priskrutkovanie, pre panelový plotový systém</t>
  </si>
  <si>
    <t>1998773948</t>
  </si>
  <si>
    <t>49</t>
  </si>
  <si>
    <t>767920040.S</t>
  </si>
  <si>
    <t>Montáž vrát a vrátok k panelovému oploteniu osadzovaných na stĺpiky oceľové, s plochou jednotlivo nad 6 do 8 m2</t>
  </si>
  <si>
    <t>1969445101</t>
  </si>
  <si>
    <t>50</t>
  </si>
  <si>
    <t>553510011180.S</t>
  </si>
  <si>
    <t>Bránka dvojkrídlová, šxv 4200x1500 mm, úprava Zn+prášková farba, výplň tyčová s motívom kríža</t>
  </si>
  <si>
    <t>-1658890343</t>
  </si>
  <si>
    <t>51</t>
  </si>
  <si>
    <t>767920840.S</t>
  </si>
  <si>
    <t>Demontáž vrát a vrátok na oplotenie s plochou jednotlivo nad 6 do 10 m2,  -0,28500t</t>
  </si>
  <si>
    <t>-426460907</t>
  </si>
  <si>
    <t>52</t>
  </si>
  <si>
    <t>998767101.S</t>
  </si>
  <si>
    <t>Presun hmôt pre kovové stavebné doplnkové konštrukcie v objektoch výšky do 6 m</t>
  </si>
  <si>
    <t>344951145</t>
  </si>
  <si>
    <t>771</t>
  </si>
  <si>
    <t>Podlahy z dlaždíc</t>
  </si>
  <si>
    <t>53</t>
  </si>
  <si>
    <t>771275307.S</t>
  </si>
  <si>
    <t>Montáž obkladov schodiskových stupňov dlaždicami do flexibilného tmelu</t>
  </si>
  <si>
    <t>537044110</t>
  </si>
  <si>
    <t>54</t>
  </si>
  <si>
    <t>592460014600.S</t>
  </si>
  <si>
    <t>Platňa betónová, rozmer 400x400x40 mm, farebná</t>
  </si>
  <si>
    <t>-2104981269</t>
  </si>
  <si>
    <t>55</t>
  </si>
  <si>
    <t>998771101.S</t>
  </si>
  <si>
    <t>Presun hmôt pre podlahy z dlaždíc v objektoch výšky do 6m</t>
  </si>
  <si>
    <t>1836073744</t>
  </si>
  <si>
    <t>K2 ateliér, s.r.o.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</si>
</sst>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25" workbookViewId="0">
      <selection activeCell="L21" sqref="L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4" t="s">
        <v>12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7"/>
      <c r="BE5" s="211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5" t="s">
        <v>15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7"/>
      <c r="BE6" s="212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2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12"/>
      <c r="BS8" s="14" t="s">
        <v>6</v>
      </c>
    </row>
    <row r="9" spans="1:74" s="1" customFormat="1" ht="14.45" customHeight="1">
      <c r="B9" s="17"/>
      <c r="AR9" s="17"/>
      <c r="BE9" s="212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12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12"/>
      <c r="BS11" s="14" t="s">
        <v>6</v>
      </c>
    </row>
    <row r="12" spans="1:74" s="1" customFormat="1" ht="6.95" customHeight="1">
      <c r="B12" s="17"/>
      <c r="AR12" s="17"/>
      <c r="BE12" s="212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12"/>
      <c r="BS13" s="14" t="s">
        <v>6</v>
      </c>
    </row>
    <row r="14" spans="1:74" ht="12.75">
      <c r="B14" s="17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4" t="s">
        <v>25</v>
      </c>
      <c r="AN14" s="26" t="s">
        <v>27</v>
      </c>
      <c r="AR14" s="17"/>
      <c r="BE14" s="212"/>
      <c r="BS14" s="14" t="s">
        <v>6</v>
      </c>
    </row>
    <row r="15" spans="1:74" s="1" customFormat="1" ht="6.95" customHeight="1">
      <c r="B15" s="17"/>
      <c r="AR15" s="17"/>
      <c r="BE15" s="212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12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12"/>
      <c r="BS17" s="14" t="s">
        <v>30</v>
      </c>
    </row>
    <row r="18" spans="1:71" s="1" customFormat="1" ht="6.95" customHeight="1">
      <c r="B18" s="17"/>
      <c r="AR18" s="17"/>
      <c r="BE18" s="212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12"/>
      <c r="BS19" s="14" t="s">
        <v>31</v>
      </c>
    </row>
    <row r="20" spans="1:71" s="1" customFormat="1" ht="18.399999999999999" customHeight="1">
      <c r="B20" s="17"/>
      <c r="E20" s="22" t="s">
        <v>352</v>
      </c>
      <c r="AK20" s="24" t="s">
        <v>25</v>
      </c>
      <c r="AN20" s="22" t="s">
        <v>1</v>
      </c>
      <c r="AR20" s="17"/>
      <c r="BE20" s="212"/>
      <c r="BS20" s="14" t="s">
        <v>30</v>
      </c>
    </row>
    <row r="21" spans="1:71" s="1" customFormat="1" ht="6.95" customHeight="1">
      <c r="B21" s="17"/>
      <c r="AR21" s="17"/>
      <c r="BE21" s="212"/>
    </row>
    <row r="22" spans="1:71" s="1" customFormat="1" ht="12" customHeight="1">
      <c r="B22" s="17"/>
      <c r="D22" s="24" t="s">
        <v>33</v>
      </c>
      <c r="AR22" s="17"/>
      <c r="BE22" s="212"/>
    </row>
    <row r="23" spans="1:71" s="1" customFormat="1" ht="16.5" customHeight="1">
      <c r="B23" s="17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7"/>
      <c r="BE23" s="212"/>
    </row>
    <row r="24" spans="1:71" s="1" customFormat="1" ht="6.95" customHeight="1">
      <c r="B24" s="17"/>
      <c r="AR24" s="17"/>
      <c r="BE24" s="21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2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9">
        <f>ROUND(AG94,2)</f>
        <v>0</v>
      </c>
      <c r="AL26" s="220"/>
      <c r="AM26" s="220"/>
      <c r="AN26" s="220"/>
      <c r="AO26" s="220"/>
      <c r="AP26" s="29"/>
      <c r="AQ26" s="29"/>
      <c r="AR26" s="30"/>
      <c r="BE26" s="21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1" t="s">
        <v>35</v>
      </c>
      <c r="M28" s="221"/>
      <c r="N28" s="221"/>
      <c r="O28" s="221"/>
      <c r="P28" s="221"/>
      <c r="Q28" s="29"/>
      <c r="R28" s="29"/>
      <c r="S28" s="29"/>
      <c r="T28" s="29"/>
      <c r="U28" s="29"/>
      <c r="V28" s="29"/>
      <c r="W28" s="221" t="s">
        <v>36</v>
      </c>
      <c r="X28" s="221"/>
      <c r="Y28" s="221"/>
      <c r="Z28" s="221"/>
      <c r="AA28" s="221"/>
      <c r="AB28" s="221"/>
      <c r="AC28" s="221"/>
      <c r="AD28" s="221"/>
      <c r="AE28" s="221"/>
      <c r="AF28" s="29"/>
      <c r="AG28" s="29"/>
      <c r="AH28" s="29"/>
      <c r="AI28" s="29"/>
      <c r="AJ28" s="29"/>
      <c r="AK28" s="221" t="s">
        <v>37</v>
      </c>
      <c r="AL28" s="221"/>
      <c r="AM28" s="221"/>
      <c r="AN28" s="221"/>
      <c r="AO28" s="221"/>
      <c r="AP28" s="29"/>
      <c r="AQ28" s="29"/>
      <c r="AR28" s="30"/>
      <c r="BE28" s="212"/>
    </row>
    <row r="29" spans="1:71" s="3" customFormat="1" ht="14.45" customHeight="1">
      <c r="B29" s="34"/>
      <c r="D29" s="24" t="s">
        <v>38</v>
      </c>
      <c r="F29" s="24" t="s">
        <v>39</v>
      </c>
      <c r="L29" s="206">
        <v>0.2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4"/>
      <c r="BE29" s="213"/>
    </row>
    <row r="30" spans="1:71" s="3" customFormat="1" ht="14.45" customHeight="1">
      <c r="B30" s="34"/>
      <c r="F30" s="24" t="s">
        <v>40</v>
      </c>
      <c r="L30" s="206">
        <v>0.2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4"/>
      <c r="BE30" s="213"/>
    </row>
    <row r="31" spans="1:71" s="3" customFormat="1" ht="14.45" hidden="1" customHeight="1">
      <c r="B31" s="34"/>
      <c r="F31" s="24" t="s">
        <v>41</v>
      </c>
      <c r="L31" s="206">
        <v>0.2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4"/>
      <c r="BE31" s="213"/>
    </row>
    <row r="32" spans="1:71" s="3" customFormat="1" ht="14.45" hidden="1" customHeight="1">
      <c r="B32" s="34"/>
      <c r="F32" s="24" t="s">
        <v>42</v>
      </c>
      <c r="L32" s="206">
        <v>0.2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4"/>
      <c r="BE32" s="213"/>
    </row>
    <row r="33" spans="1:57" s="3" customFormat="1" ht="14.45" hidden="1" customHeight="1">
      <c r="B33" s="34"/>
      <c r="F33" s="24" t="s">
        <v>43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4"/>
      <c r="BE33" s="21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2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07" t="s">
        <v>46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08"/>
      <c r="AM35" s="208"/>
      <c r="AN35" s="208"/>
      <c r="AO35" s="21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11</v>
      </c>
      <c r="L84" s="4" t="str">
        <f>K5</f>
        <v>IMPORT</v>
      </c>
      <c r="AR84" s="48"/>
    </row>
    <row r="85" spans="1:90" s="5" customFormat="1" ht="36.950000000000003" customHeight="1">
      <c r="B85" s="49"/>
      <c r="C85" s="50" t="s">
        <v>14</v>
      </c>
      <c r="L85" s="195" t="str">
        <f>K6</f>
        <v>Revitalizácia priestranstva pred Domom smútku v obci Dekýš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7" t="str">
        <f>IF(AN8= "","",AN8)</f>
        <v>24. 7. 2020</v>
      </c>
      <c r="AN87" s="197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Dekýš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8" t="str">
        <f>IF(E17="","",E17)</f>
        <v>Ing. Arch R. Kočajda</v>
      </c>
      <c r="AN89" s="199"/>
      <c r="AO89" s="199"/>
      <c r="AP89" s="199"/>
      <c r="AQ89" s="29"/>
      <c r="AR89" s="30"/>
      <c r="AS89" s="200" t="s">
        <v>54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8" t="str">
        <f>IF(E20="","",E20)</f>
        <v>K2 ateliér, s.r.o.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85" t="s">
        <v>55</v>
      </c>
      <c r="D92" s="186"/>
      <c r="E92" s="186"/>
      <c r="F92" s="186"/>
      <c r="G92" s="186"/>
      <c r="H92" s="57"/>
      <c r="I92" s="187" t="s">
        <v>56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57</v>
      </c>
      <c r="AH92" s="186"/>
      <c r="AI92" s="186"/>
      <c r="AJ92" s="186"/>
      <c r="AK92" s="186"/>
      <c r="AL92" s="186"/>
      <c r="AM92" s="186"/>
      <c r="AN92" s="187" t="s">
        <v>58</v>
      </c>
      <c r="AO92" s="186"/>
      <c r="AP92" s="189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3">
        <f>ROUND(AG95,2)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V94" s="74" t="s">
        <v>12</v>
      </c>
      <c r="BW94" s="74" t="s">
        <v>4</v>
      </c>
      <c r="BX94" s="74" t="s">
        <v>75</v>
      </c>
      <c r="CL94" s="74" t="s">
        <v>1</v>
      </c>
    </row>
    <row r="95" spans="1:90" s="7" customFormat="1" ht="24.75" customHeight="1">
      <c r="A95" s="75" t="s">
        <v>76</v>
      </c>
      <c r="B95" s="76"/>
      <c r="C95" s="77"/>
      <c r="D95" s="192" t="s">
        <v>12</v>
      </c>
      <c r="E95" s="192"/>
      <c r="F95" s="192"/>
      <c r="G95" s="192"/>
      <c r="H95" s="192"/>
      <c r="I95" s="78"/>
      <c r="J95" s="192" t="s">
        <v>15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'IMPORT - Revitalizácia pr...'!J28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79" t="s">
        <v>77</v>
      </c>
      <c r="AR95" s="76"/>
      <c r="AS95" s="80">
        <v>0</v>
      </c>
      <c r="AT95" s="81">
        <f>ROUND(SUM(AV95:AW95),2)</f>
        <v>0</v>
      </c>
      <c r="AU95" s="82">
        <f>'IMPORT - Revitalizácia pr...'!P123</f>
        <v>0</v>
      </c>
      <c r="AV95" s="81">
        <f>'IMPORT - Revitalizácia pr...'!J31</f>
        <v>0</v>
      </c>
      <c r="AW95" s="81">
        <f>'IMPORT - Revitalizácia pr...'!J32</f>
        <v>0</v>
      </c>
      <c r="AX95" s="81">
        <f>'IMPORT - Revitalizácia pr...'!J33</f>
        <v>0</v>
      </c>
      <c r="AY95" s="81">
        <f>'IMPORT - Revitalizácia pr...'!J34</f>
        <v>0</v>
      </c>
      <c r="AZ95" s="81">
        <f>'IMPORT - Revitalizácia pr...'!F31</f>
        <v>0</v>
      </c>
      <c r="BA95" s="81">
        <f>'IMPORT - Revitalizácia pr...'!F32</f>
        <v>0</v>
      </c>
      <c r="BB95" s="81">
        <f>'IMPORT - Revitalizácia pr...'!F33</f>
        <v>0</v>
      </c>
      <c r="BC95" s="81">
        <f>'IMPORT - Revitalizácia pr...'!F34</f>
        <v>0</v>
      </c>
      <c r="BD95" s="83">
        <f>'IMPORT - Revitalizácia pr...'!F35</f>
        <v>0</v>
      </c>
      <c r="BT95" s="84" t="s">
        <v>78</v>
      </c>
      <c r="BU95" s="84" t="s">
        <v>79</v>
      </c>
      <c r="BV95" s="84" t="s">
        <v>12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IMPORT - Revitalizácia pr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tabSelected="1" topLeftCell="A180" workbookViewId="0">
      <selection activeCell="F12" sqref="F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80</v>
      </c>
      <c r="I4" s="85"/>
      <c r="L4" s="17"/>
      <c r="M4" s="87" t="s">
        <v>9</v>
      </c>
      <c r="AT4" s="14" t="s">
        <v>3</v>
      </c>
    </row>
    <row r="5" spans="1:46" s="1" customFormat="1" ht="6.95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14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5" t="s">
        <v>15</v>
      </c>
      <c r="F7" s="222"/>
      <c r="G7" s="222"/>
      <c r="H7" s="222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16</v>
      </c>
      <c r="E9" s="29"/>
      <c r="F9" s="22" t="s">
        <v>1</v>
      </c>
      <c r="G9" s="29"/>
      <c r="H9" s="29"/>
      <c r="I9" s="89" t="s">
        <v>17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18</v>
      </c>
      <c r="E10" s="29"/>
      <c r="F10" s="22" t="s">
        <v>19</v>
      </c>
      <c r="G10" s="29"/>
      <c r="H10" s="29"/>
      <c r="I10" s="89" t="s">
        <v>20</v>
      </c>
      <c r="J10" s="52" t="str">
        <f>'Rekapitulácia stavby'!AN8</f>
        <v>24. 7. 2020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9"/>
      <c r="F12" s="29"/>
      <c r="G12" s="29"/>
      <c r="H12" s="29"/>
      <c r="I12" s="89" t="s">
        <v>23</v>
      </c>
      <c r="J12" s="22" t="s">
        <v>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24</v>
      </c>
      <c r="F13" s="29"/>
      <c r="G13" s="29"/>
      <c r="H13" s="29"/>
      <c r="I13" s="89" t="s">
        <v>25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89" t="s">
        <v>23</v>
      </c>
      <c r="J15" s="25" t="str">
        <f>'Rekapitulácia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3" t="str">
        <f>'Rekapitulácia stavby'!E14</f>
        <v>Vyplň údaj</v>
      </c>
      <c r="F16" s="214"/>
      <c r="G16" s="214"/>
      <c r="H16" s="214"/>
      <c r="I16" s="89" t="s">
        <v>25</v>
      </c>
      <c r="J16" s="25" t="str">
        <f>'Rekapitulácia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89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29</v>
      </c>
      <c r="F19" s="29"/>
      <c r="G19" s="29"/>
      <c r="H19" s="29"/>
      <c r="I19" s="89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8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">
        <v>352</v>
      </c>
      <c r="F22" s="29"/>
      <c r="G22" s="29"/>
      <c r="H22" s="29"/>
      <c r="I22" s="89" t="s">
        <v>25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33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18" t="s">
        <v>1</v>
      </c>
      <c r="F25" s="218"/>
      <c r="G25" s="218"/>
      <c r="H25" s="218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34</v>
      </c>
      <c r="E28" s="29"/>
      <c r="F28" s="29"/>
      <c r="G28" s="29"/>
      <c r="H28" s="29"/>
      <c r="I28" s="88"/>
      <c r="J28" s="68">
        <f>ROUND(J123,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36</v>
      </c>
      <c r="G30" s="29"/>
      <c r="H30" s="29"/>
      <c r="I30" s="96" t="s">
        <v>35</v>
      </c>
      <c r="J30" s="33" t="s">
        <v>37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7" t="s">
        <v>38</v>
      </c>
      <c r="E31" s="24" t="s">
        <v>39</v>
      </c>
      <c r="F31" s="98">
        <f>ROUND((SUM(BE123:BE189)),  2)</f>
        <v>0</v>
      </c>
      <c r="G31" s="29"/>
      <c r="H31" s="29"/>
      <c r="I31" s="99">
        <v>0.2</v>
      </c>
      <c r="J31" s="98">
        <f>ROUND(((SUM(BE123:BE189))*I31),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40</v>
      </c>
      <c r="F32" s="98">
        <f>ROUND((SUM(BF123:BF189)),  2)</f>
        <v>0</v>
      </c>
      <c r="G32" s="29"/>
      <c r="H32" s="29"/>
      <c r="I32" s="99">
        <v>0.2</v>
      </c>
      <c r="J32" s="98">
        <f>ROUND(((SUM(BF123:BF189))*I32),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41</v>
      </c>
      <c r="F33" s="98">
        <f>ROUND((SUM(BG123:BG189)),  2)</f>
        <v>0</v>
      </c>
      <c r="G33" s="29"/>
      <c r="H33" s="29"/>
      <c r="I33" s="99">
        <v>0.2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42</v>
      </c>
      <c r="F34" s="98">
        <f>ROUND((SUM(BH123:BH189)),  2)</f>
        <v>0</v>
      </c>
      <c r="G34" s="29"/>
      <c r="H34" s="29"/>
      <c r="I34" s="99">
        <v>0.2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98">
        <f>ROUND((SUM(BI123:BI189)),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44</v>
      </c>
      <c r="E37" s="57"/>
      <c r="F37" s="57"/>
      <c r="G37" s="102" t="s">
        <v>45</v>
      </c>
      <c r="H37" s="103" t="s">
        <v>46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I39" s="85"/>
      <c r="L39" s="17"/>
    </row>
    <row r="40" spans="1:31" s="1" customFormat="1" ht="14.45" customHeight="1">
      <c r="B40" s="17"/>
      <c r="I40" s="85"/>
      <c r="L40" s="17"/>
    </row>
    <row r="41" spans="1:31" s="1" customFormat="1" ht="14.45" customHeight="1">
      <c r="B41" s="17"/>
      <c r="I41" s="85"/>
      <c r="L41" s="17"/>
    </row>
    <row r="42" spans="1:31" s="1" customFormat="1" ht="14.45" customHeight="1">
      <c r="B42" s="17"/>
      <c r="I42" s="85"/>
      <c r="L42" s="17"/>
    </row>
    <row r="43" spans="1:31" s="1" customFormat="1" ht="14.45" customHeight="1">
      <c r="B43" s="17"/>
      <c r="I43" s="85"/>
      <c r="L43" s="17"/>
    </row>
    <row r="44" spans="1:31" s="1" customFormat="1" ht="14.45" customHeight="1">
      <c r="B44" s="17"/>
      <c r="I44" s="85"/>
      <c r="L44" s="17"/>
    </row>
    <row r="45" spans="1:31" s="1" customFormat="1" ht="14.45" customHeight="1">
      <c r="B45" s="17"/>
      <c r="I45" s="85"/>
      <c r="L45" s="17"/>
    </row>
    <row r="46" spans="1:31" s="1" customFormat="1" ht="14.45" customHeight="1">
      <c r="B46" s="17"/>
      <c r="I46" s="85"/>
      <c r="L46" s="17"/>
    </row>
    <row r="47" spans="1:31" s="1" customFormat="1" ht="14.45" customHeight="1">
      <c r="B47" s="17"/>
      <c r="I47" s="85"/>
      <c r="L47" s="17"/>
    </row>
    <row r="48" spans="1:31" s="1" customFormat="1" ht="14.45" customHeight="1">
      <c r="B48" s="17"/>
      <c r="I48" s="85"/>
      <c r="L48" s="17"/>
    </row>
    <row r="49" spans="1:31" s="1" customFormat="1" ht="14.45" customHeight="1">
      <c r="B49" s="17"/>
      <c r="I49" s="85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8" t="s">
        <v>50</v>
      </c>
      <c r="G61" s="42" t="s">
        <v>49</v>
      </c>
      <c r="H61" s="32"/>
      <c r="I61" s="109"/>
      <c r="J61" s="110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8" t="s">
        <v>50</v>
      </c>
      <c r="G76" s="42" t="s">
        <v>49</v>
      </c>
      <c r="H76" s="32"/>
      <c r="I76" s="109"/>
      <c r="J76" s="110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81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5" t="str">
        <f>E7</f>
        <v>Revitalizácia priestranstva pred Domom smútku v obci Dekýš</v>
      </c>
      <c r="F85" s="222"/>
      <c r="G85" s="222"/>
      <c r="H85" s="222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18</v>
      </c>
      <c r="D87" s="29"/>
      <c r="E87" s="29"/>
      <c r="F87" s="22" t="str">
        <f>F10</f>
        <v xml:space="preserve"> </v>
      </c>
      <c r="G87" s="29"/>
      <c r="H87" s="29"/>
      <c r="I87" s="89" t="s">
        <v>20</v>
      </c>
      <c r="J87" s="52" t="str">
        <f>IF(J10="","",J10)</f>
        <v>24. 7. 2020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customHeight="1">
      <c r="A89" s="29"/>
      <c r="B89" s="30"/>
      <c r="C89" s="24" t="s">
        <v>22</v>
      </c>
      <c r="D89" s="29"/>
      <c r="E89" s="29"/>
      <c r="F89" s="22" t="str">
        <f>E13</f>
        <v>Obec Dekýš</v>
      </c>
      <c r="G89" s="29"/>
      <c r="H89" s="29"/>
      <c r="I89" s="89" t="s">
        <v>28</v>
      </c>
      <c r="J89" s="27" t="str">
        <f>E19</f>
        <v>Ing. Arch R. Kočajda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89" t="s">
        <v>32</v>
      </c>
      <c r="J90" s="27" t="str">
        <f>E22</f>
        <v>K2 ateliér, s.r.o.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82</v>
      </c>
      <c r="D92" s="100"/>
      <c r="E92" s="100"/>
      <c r="F92" s="100"/>
      <c r="G92" s="100"/>
      <c r="H92" s="100"/>
      <c r="I92" s="115"/>
      <c r="J92" s="116" t="s">
        <v>83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7" t="s">
        <v>84</v>
      </c>
      <c r="D94" s="29"/>
      <c r="E94" s="29"/>
      <c r="F94" s="29"/>
      <c r="G94" s="29"/>
      <c r="H94" s="29"/>
      <c r="I94" s="88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85</v>
      </c>
    </row>
    <row r="95" spans="1:47" s="9" customFormat="1" ht="24.95" customHeight="1">
      <c r="B95" s="118"/>
      <c r="D95" s="119" t="s">
        <v>86</v>
      </c>
      <c r="E95" s="120"/>
      <c r="F95" s="120"/>
      <c r="G95" s="120"/>
      <c r="H95" s="120"/>
      <c r="I95" s="121"/>
      <c r="J95" s="122">
        <f>J124</f>
        <v>0</v>
      </c>
      <c r="L95" s="118"/>
    </row>
    <row r="96" spans="1:47" s="10" customFormat="1" ht="19.899999999999999" customHeight="1">
      <c r="B96" s="123"/>
      <c r="D96" s="124" t="s">
        <v>87</v>
      </c>
      <c r="E96" s="125"/>
      <c r="F96" s="125"/>
      <c r="G96" s="125"/>
      <c r="H96" s="125"/>
      <c r="I96" s="126"/>
      <c r="J96" s="127">
        <f>J125</f>
        <v>0</v>
      </c>
      <c r="L96" s="123"/>
    </row>
    <row r="97" spans="1:31" s="10" customFormat="1" ht="19.899999999999999" customHeight="1">
      <c r="B97" s="123"/>
      <c r="D97" s="124" t="s">
        <v>88</v>
      </c>
      <c r="E97" s="125"/>
      <c r="F97" s="125"/>
      <c r="G97" s="125"/>
      <c r="H97" s="125"/>
      <c r="I97" s="126"/>
      <c r="J97" s="127">
        <f>J137</f>
        <v>0</v>
      </c>
      <c r="L97" s="123"/>
    </row>
    <row r="98" spans="1:31" s="10" customFormat="1" ht="19.899999999999999" customHeight="1">
      <c r="B98" s="123"/>
      <c r="D98" s="124" t="s">
        <v>89</v>
      </c>
      <c r="E98" s="125"/>
      <c r="F98" s="125"/>
      <c r="G98" s="125"/>
      <c r="H98" s="125"/>
      <c r="I98" s="126"/>
      <c r="J98" s="127">
        <f>J139</f>
        <v>0</v>
      </c>
      <c r="L98" s="123"/>
    </row>
    <row r="99" spans="1:31" s="10" customFormat="1" ht="19.899999999999999" customHeight="1">
      <c r="B99" s="123"/>
      <c r="D99" s="124" t="s">
        <v>90</v>
      </c>
      <c r="E99" s="125"/>
      <c r="F99" s="125"/>
      <c r="G99" s="125"/>
      <c r="H99" s="125"/>
      <c r="I99" s="126"/>
      <c r="J99" s="127">
        <f>J144</f>
        <v>0</v>
      </c>
      <c r="L99" s="123"/>
    </row>
    <row r="100" spans="1:31" s="10" customFormat="1" ht="19.899999999999999" customHeight="1">
      <c r="B100" s="123"/>
      <c r="D100" s="124" t="s">
        <v>91</v>
      </c>
      <c r="E100" s="125"/>
      <c r="F100" s="125"/>
      <c r="G100" s="125"/>
      <c r="H100" s="125"/>
      <c r="I100" s="126"/>
      <c r="J100" s="127">
        <f>J150</f>
        <v>0</v>
      </c>
      <c r="L100" s="123"/>
    </row>
    <row r="101" spans="1:31" s="10" customFormat="1" ht="19.899999999999999" customHeight="1">
      <c r="B101" s="123"/>
      <c r="D101" s="124" t="s">
        <v>92</v>
      </c>
      <c r="E101" s="125"/>
      <c r="F101" s="125"/>
      <c r="G101" s="125"/>
      <c r="H101" s="125"/>
      <c r="I101" s="126"/>
      <c r="J101" s="127">
        <f>J158</f>
        <v>0</v>
      </c>
      <c r="L101" s="123"/>
    </row>
    <row r="102" spans="1:31" s="10" customFormat="1" ht="19.899999999999999" customHeight="1">
      <c r="B102" s="123"/>
      <c r="D102" s="124" t="s">
        <v>93</v>
      </c>
      <c r="E102" s="125"/>
      <c r="F102" s="125"/>
      <c r="G102" s="125"/>
      <c r="H102" s="125"/>
      <c r="I102" s="126"/>
      <c r="J102" s="127">
        <f>J169</f>
        <v>0</v>
      </c>
      <c r="L102" s="123"/>
    </row>
    <row r="103" spans="1:31" s="9" customFormat="1" ht="24.95" customHeight="1">
      <c r="B103" s="118"/>
      <c r="D103" s="119" t="s">
        <v>94</v>
      </c>
      <c r="E103" s="120"/>
      <c r="F103" s="120"/>
      <c r="G103" s="120"/>
      <c r="H103" s="120"/>
      <c r="I103" s="121"/>
      <c r="J103" s="122">
        <f>J171</f>
        <v>0</v>
      </c>
      <c r="L103" s="118"/>
    </row>
    <row r="104" spans="1:31" s="10" customFormat="1" ht="19.899999999999999" customHeight="1">
      <c r="B104" s="123"/>
      <c r="D104" s="124" t="s">
        <v>95</v>
      </c>
      <c r="E104" s="125"/>
      <c r="F104" s="125"/>
      <c r="G104" s="125"/>
      <c r="H104" s="125"/>
      <c r="I104" s="126"/>
      <c r="J104" s="127">
        <f>J172</f>
        <v>0</v>
      </c>
      <c r="L104" s="123"/>
    </row>
    <row r="105" spans="1:31" s="10" customFormat="1" ht="19.899999999999999" customHeight="1">
      <c r="B105" s="123"/>
      <c r="D105" s="124" t="s">
        <v>96</v>
      </c>
      <c r="E105" s="125"/>
      <c r="F105" s="125"/>
      <c r="G105" s="125"/>
      <c r="H105" s="125"/>
      <c r="I105" s="126"/>
      <c r="J105" s="127">
        <f>J186</f>
        <v>0</v>
      </c>
      <c r="L105" s="123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8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112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113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97</v>
      </c>
      <c r="D112" s="29"/>
      <c r="E112" s="29"/>
      <c r="F112" s="29"/>
      <c r="G112" s="29"/>
      <c r="H112" s="29"/>
      <c r="I112" s="8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5" t="str">
        <f>E7</f>
        <v>Revitalizácia priestranstva pred Domom smútku v obci Dekýš</v>
      </c>
      <c r="F115" s="222"/>
      <c r="G115" s="222"/>
      <c r="H115" s="222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8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F10</f>
        <v xml:space="preserve"> </v>
      </c>
      <c r="G117" s="29"/>
      <c r="H117" s="29"/>
      <c r="I117" s="89" t="s">
        <v>20</v>
      </c>
      <c r="J117" s="52" t="str">
        <f>IF(J10="","",J10)</f>
        <v>24. 7. 2020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8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5.7" customHeight="1">
      <c r="A119" s="29"/>
      <c r="B119" s="30"/>
      <c r="C119" s="24" t="s">
        <v>22</v>
      </c>
      <c r="D119" s="29"/>
      <c r="E119" s="29"/>
      <c r="F119" s="22" t="str">
        <f>E13</f>
        <v>Obec Dekýš</v>
      </c>
      <c r="G119" s="29"/>
      <c r="H119" s="29"/>
      <c r="I119" s="89" t="s">
        <v>28</v>
      </c>
      <c r="J119" s="27" t="str">
        <f>E19</f>
        <v>Ing. Arch R. Kočajda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IF(E16="","",E16)</f>
        <v>Vyplň údaj</v>
      </c>
      <c r="G120" s="29"/>
      <c r="H120" s="29"/>
      <c r="I120" s="89" t="s">
        <v>32</v>
      </c>
      <c r="J120" s="27" t="str">
        <f>E22</f>
        <v>K2 ateliér,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8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8"/>
      <c r="B122" s="129"/>
      <c r="C122" s="130" t="s">
        <v>98</v>
      </c>
      <c r="D122" s="131" t="s">
        <v>59</v>
      </c>
      <c r="E122" s="131" t="s">
        <v>55</v>
      </c>
      <c r="F122" s="131" t="s">
        <v>56</v>
      </c>
      <c r="G122" s="131" t="s">
        <v>99</v>
      </c>
      <c r="H122" s="131" t="s">
        <v>100</v>
      </c>
      <c r="I122" s="132" t="s">
        <v>101</v>
      </c>
      <c r="J122" s="133" t="s">
        <v>83</v>
      </c>
      <c r="K122" s="134" t="s">
        <v>102</v>
      </c>
      <c r="L122" s="135"/>
      <c r="M122" s="59" t="s">
        <v>1</v>
      </c>
      <c r="N122" s="60" t="s">
        <v>38</v>
      </c>
      <c r="O122" s="60" t="s">
        <v>103</v>
      </c>
      <c r="P122" s="60" t="s">
        <v>104</v>
      </c>
      <c r="Q122" s="60" t="s">
        <v>105</v>
      </c>
      <c r="R122" s="60" t="s">
        <v>106</v>
      </c>
      <c r="S122" s="60" t="s">
        <v>107</v>
      </c>
      <c r="T122" s="61" t="s">
        <v>108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>
      <c r="A123" s="29"/>
      <c r="B123" s="30"/>
      <c r="C123" s="66" t="s">
        <v>84</v>
      </c>
      <c r="D123" s="29"/>
      <c r="E123" s="29"/>
      <c r="F123" s="29"/>
      <c r="G123" s="29"/>
      <c r="H123" s="29"/>
      <c r="I123" s="88"/>
      <c r="J123" s="136">
        <f>BK123</f>
        <v>0</v>
      </c>
      <c r="K123" s="29"/>
      <c r="L123" s="30"/>
      <c r="M123" s="62"/>
      <c r="N123" s="53"/>
      <c r="O123" s="63"/>
      <c r="P123" s="137">
        <f>P124+P171</f>
        <v>0</v>
      </c>
      <c r="Q123" s="63"/>
      <c r="R123" s="137">
        <f>R124+R171</f>
        <v>164.32408461</v>
      </c>
      <c r="S123" s="63"/>
      <c r="T123" s="138">
        <f>T124+T171</f>
        <v>35.940000000000005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73</v>
      </c>
      <c r="AU123" s="14" t="s">
        <v>85</v>
      </c>
      <c r="BK123" s="139">
        <f>BK124+BK171</f>
        <v>0</v>
      </c>
    </row>
    <row r="124" spans="1:65" s="12" customFormat="1" ht="25.9" customHeight="1">
      <c r="B124" s="140"/>
      <c r="D124" s="141" t="s">
        <v>73</v>
      </c>
      <c r="E124" s="142" t="s">
        <v>109</v>
      </c>
      <c r="F124" s="142" t="s">
        <v>110</v>
      </c>
      <c r="I124" s="143"/>
      <c r="J124" s="144">
        <f>BK124</f>
        <v>0</v>
      </c>
      <c r="L124" s="140"/>
      <c r="M124" s="145"/>
      <c r="N124" s="146"/>
      <c r="O124" s="146"/>
      <c r="P124" s="147">
        <f>P125+P137+P139+P144+P150+P158+P169</f>
        <v>0</v>
      </c>
      <c r="Q124" s="146"/>
      <c r="R124" s="147">
        <f>R125+R137+R139+R144+R150+R158+R169</f>
        <v>159.75820960999999</v>
      </c>
      <c r="S124" s="146"/>
      <c r="T124" s="148">
        <f>T125+T137+T139+T144+T150+T158+T169</f>
        <v>35.547000000000004</v>
      </c>
      <c r="AR124" s="141" t="s">
        <v>78</v>
      </c>
      <c r="AT124" s="149" t="s">
        <v>73</v>
      </c>
      <c r="AU124" s="149" t="s">
        <v>74</v>
      </c>
      <c r="AY124" s="141" t="s">
        <v>111</v>
      </c>
      <c r="BK124" s="150">
        <f>BK125+BK137+BK139+BK144+BK150+BK158+BK169</f>
        <v>0</v>
      </c>
    </row>
    <row r="125" spans="1:65" s="12" customFormat="1" ht="22.9" customHeight="1">
      <c r="B125" s="140"/>
      <c r="D125" s="141" t="s">
        <v>73</v>
      </c>
      <c r="E125" s="151" t="s">
        <v>78</v>
      </c>
      <c r="F125" s="151" t="s">
        <v>112</v>
      </c>
      <c r="I125" s="143"/>
      <c r="J125" s="152">
        <f>BK125</f>
        <v>0</v>
      </c>
      <c r="L125" s="140"/>
      <c r="M125" s="145"/>
      <c r="N125" s="146"/>
      <c r="O125" s="146"/>
      <c r="P125" s="147">
        <f>SUM(P126:P136)</f>
        <v>0</v>
      </c>
      <c r="Q125" s="146"/>
      <c r="R125" s="147">
        <f>SUM(R126:R136)</f>
        <v>2.163E-3</v>
      </c>
      <c r="S125" s="146"/>
      <c r="T125" s="148">
        <f>SUM(T126:T136)</f>
        <v>33.402000000000001</v>
      </c>
      <c r="AR125" s="141" t="s">
        <v>78</v>
      </c>
      <c r="AT125" s="149" t="s">
        <v>73</v>
      </c>
      <c r="AU125" s="149" t="s">
        <v>78</v>
      </c>
      <c r="AY125" s="141" t="s">
        <v>111</v>
      </c>
      <c r="BK125" s="150">
        <f>SUM(BK126:BK136)</f>
        <v>0</v>
      </c>
    </row>
    <row r="126" spans="1:65" s="2" customFormat="1" ht="21.75" customHeight="1">
      <c r="A126" s="29"/>
      <c r="B126" s="153"/>
      <c r="C126" s="154" t="s">
        <v>78</v>
      </c>
      <c r="D126" s="154" t="s">
        <v>113</v>
      </c>
      <c r="E126" s="155" t="s">
        <v>114</v>
      </c>
      <c r="F126" s="156" t="s">
        <v>115</v>
      </c>
      <c r="G126" s="157" t="s">
        <v>116</v>
      </c>
      <c r="H126" s="158">
        <v>57</v>
      </c>
      <c r="I126" s="159"/>
      <c r="J126" s="158">
        <f t="shared" ref="J126:J136" si="0">ROUND(I126*H126,3)</f>
        <v>0</v>
      </c>
      <c r="K126" s="160"/>
      <c r="L126" s="30"/>
      <c r="M126" s="161" t="s">
        <v>1</v>
      </c>
      <c r="N126" s="162" t="s">
        <v>40</v>
      </c>
      <c r="O126" s="55"/>
      <c r="P126" s="163">
        <f t="shared" ref="P126:P136" si="1">O126*H126</f>
        <v>0</v>
      </c>
      <c r="Q126" s="163">
        <v>0</v>
      </c>
      <c r="R126" s="163">
        <f t="shared" ref="R126:R136" si="2">Q126*H126</f>
        <v>0</v>
      </c>
      <c r="S126" s="163">
        <v>0.58599999999999997</v>
      </c>
      <c r="T126" s="164">
        <f t="shared" ref="T126:T136" si="3">S126*H126</f>
        <v>33.402000000000001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117</v>
      </c>
      <c r="AT126" s="165" t="s">
        <v>113</v>
      </c>
      <c r="AU126" s="165" t="s">
        <v>118</v>
      </c>
      <c r="AY126" s="14" t="s">
        <v>111</v>
      </c>
      <c r="BE126" s="166">
        <f t="shared" ref="BE126:BE136" si="4">IF(N126="základná",J126,0)</f>
        <v>0</v>
      </c>
      <c r="BF126" s="166">
        <f t="shared" ref="BF126:BF136" si="5">IF(N126="znížená",J126,0)</f>
        <v>0</v>
      </c>
      <c r="BG126" s="166">
        <f t="shared" ref="BG126:BG136" si="6">IF(N126="zákl. prenesená",J126,0)</f>
        <v>0</v>
      </c>
      <c r="BH126" s="166">
        <f t="shared" ref="BH126:BH136" si="7">IF(N126="zníž. prenesená",J126,0)</f>
        <v>0</v>
      </c>
      <c r="BI126" s="166">
        <f t="shared" ref="BI126:BI136" si="8">IF(N126="nulová",J126,0)</f>
        <v>0</v>
      </c>
      <c r="BJ126" s="14" t="s">
        <v>118</v>
      </c>
      <c r="BK126" s="167">
        <f t="shared" ref="BK126:BK136" si="9">ROUND(I126*H126,3)</f>
        <v>0</v>
      </c>
      <c r="BL126" s="14" t="s">
        <v>117</v>
      </c>
      <c r="BM126" s="165" t="s">
        <v>119</v>
      </c>
    </row>
    <row r="127" spans="1:65" s="2" customFormat="1" ht="21.75" customHeight="1">
      <c r="A127" s="29"/>
      <c r="B127" s="153"/>
      <c r="C127" s="154" t="s">
        <v>118</v>
      </c>
      <c r="D127" s="154" t="s">
        <v>113</v>
      </c>
      <c r="E127" s="155" t="s">
        <v>120</v>
      </c>
      <c r="F127" s="156" t="s">
        <v>121</v>
      </c>
      <c r="G127" s="157" t="s">
        <v>122</v>
      </c>
      <c r="H127" s="158">
        <v>45.03</v>
      </c>
      <c r="I127" s="159"/>
      <c r="J127" s="158">
        <f t="shared" si="0"/>
        <v>0</v>
      </c>
      <c r="K127" s="160"/>
      <c r="L127" s="30"/>
      <c r="M127" s="161" t="s">
        <v>1</v>
      </c>
      <c r="N127" s="162" t="s">
        <v>40</v>
      </c>
      <c r="O127" s="55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117</v>
      </c>
      <c r="AT127" s="165" t="s">
        <v>113</v>
      </c>
      <c r="AU127" s="165" t="s">
        <v>118</v>
      </c>
      <c r="AY127" s="14" t="s">
        <v>111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118</v>
      </c>
      <c r="BK127" s="167">
        <f t="shared" si="9"/>
        <v>0</v>
      </c>
      <c r="BL127" s="14" t="s">
        <v>117</v>
      </c>
      <c r="BM127" s="165" t="s">
        <v>123</v>
      </c>
    </row>
    <row r="128" spans="1:65" s="2" customFormat="1" ht="21.75" customHeight="1">
      <c r="A128" s="29"/>
      <c r="B128" s="153"/>
      <c r="C128" s="154" t="s">
        <v>124</v>
      </c>
      <c r="D128" s="154" t="s">
        <v>113</v>
      </c>
      <c r="E128" s="155" t="s">
        <v>125</v>
      </c>
      <c r="F128" s="156" t="s">
        <v>126</v>
      </c>
      <c r="G128" s="157" t="s">
        <v>122</v>
      </c>
      <c r="H128" s="158">
        <v>45.03</v>
      </c>
      <c r="I128" s="159"/>
      <c r="J128" s="158">
        <f t="shared" si="0"/>
        <v>0</v>
      </c>
      <c r="K128" s="160"/>
      <c r="L128" s="30"/>
      <c r="M128" s="161" t="s">
        <v>1</v>
      </c>
      <c r="N128" s="162" t="s">
        <v>40</v>
      </c>
      <c r="O128" s="55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117</v>
      </c>
      <c r="AT128" s="165" t="s">
        <v>113</v>
      </c>
      <c r="AU128" s="165" t="s">
        <v>118</v>
      </c>
      <c r="AY128" s="14" t="s">
        <v>111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118</v>
      </c>
      <c r="BK128" s="167">
        <f t="shared" si="9"/>
        <v>0</v>
      </c>
      <c r="BL128" s="14" t="s">
        <v>117</v>
      </c>
      <c r="BM128" s="165" t="s">
        <v>127</v>
      </c>
    </row>
    <row r="129" spans="1:65" s="2" customFormat="1" ht="21.75" customHeight="1">
      <c r="A129" s="29"/>
      <c r="B129" s="153"/>
      <c r="C129" s="154" t="s">
        <v>117</v>
      </c>
      <c r="D129" s="154" t="s">
        <v>113</v>
      </c>
      <c r="E129" s="155" t="s">
        <v>128</v>
      </c>
      <c r="F129" s="156" t="s">
        <v>129</v>
      </c>
      <c r="G129" s="157" t="s">
        <v>122</v>
      </c>
      <c r="H129" s="158">
        <v>45.03</v>
      </c>
      <c r="I129" s="159"/>
      <c r="J129" s="158">
        <f t="shared" si="0"/>
        <v>0</v>
      </c>
      <c r="K129" s="160"/>
      <c r="L129" s="30"/>
      <c r="M129" s="161" t="s">
        <v>1</v>
      </c>
      <c r="N129" s="162" t="s">
        <v>40</v>
      </c>
      <c r="O129" s="55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117</v>
      </c>
      <c r="AT129" s="165" t="s">
        <v>113</v>
      </c>
      <c r="AU129" s="165" t="s">
        <v>118</v>
      </c>
      <c r="AY129" s="14" t="s">
        <v>111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118</v>
      </c>
      <c r="BK129" s="167">
        <f t="shared" si="9"/>
        <v>0</v>
      </c>
      <c r="BL129" s="14" t="s">
        <v>117</v>
      </c>
      <c r="BM129" s="165" t="s">
        <v>130</v>
      </c>
    </row>
    <row r="130" spans="1:65" s="2" customFormat="1" ht="21.75" customHeight="1">
      <c r="A130" s="29"/>
      <c r="B130" s="153"/>
      <c r="C130" s="154" t="s">
        <v>131</v>
      </c>
      <c r="D130" s="154" t="s">
        <v>113</v>
      </c>
      <c r="E130" s="155" t="s">
        <v>132</v>
      </c>
      <c r="F130" s="156" t="s">
        <v>133</v>
      </c>
      <c r="G130" s="157" t="s">
        <v>122</v>
      </c>
      <c r="H130" s="158">
        <v>45.03</v>
      </c>
      <c r="I130" s="159"/>
      <c r="J130" s="158">
        <f t="shared" si="0"/>
        <v>0</v>
      </c>
      <c r="K130" s="160"/>
      <c r="L130" s="30"/>
      <c r="M130" s="161" t="s">
        <v>1</v>
      </c>
      <c r="N130" s="162" t="s">
        <v>40</v>
      </c>
      <c r="O130" s="55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117</v>
      </c>
      <c r="AT130" s="165" t="s">
        <v>113</v>
      </c>
      <c r="AU130" s="165" t="s">
        <v>118</v>
      </c>
      <c r="AY130" s="14" t="s">
        <v>111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118</v>
      </c>
      <c r="BK130" s="167">
        <f t="shared" si="9"/>
        <v>0</v>
      </c>
      <c r="BL130" s="14" t="s">
        <v>117</v>
      </c>
      <c r="BM130" s="165" t="s">
        <v>134</v>
      </c>
    </row>
    <row r="131" spans="1:65" s="2" customFormat="1" ht="16.5" customHeight="1">
      <c r="A131" s="29"/>
      <c r="B131" s="153"/>
      <c r="C131" s="154" t="s">
        <v>135</v>
      </c>
      <c r="D131" s="154" t="s">
        <v>113</v>
      </c>
      <c r="E131" s="155" t="s">
        <v>136</v>
      </c>
      <c r="F131" s="156" t="s">
        <v>137</v>
      </c>
      <c r="G131" s="157" t="s">
        <v>122</v>
      </c>
      <c r="H131" s="158">
        <v>45.03</v>
      </c>
      <c r="I131" s="159"/>
      <c r="J131" s="158">
        <f t="shared" si="0"/>
        <v>0</v>
      </c>
      <c r="K131" s="160"/>
      <c r="L131" s="30"/>
      <c r="M131" s="161" t="s">
        <v>1</v>
      </c>
      <c r="N131" s="162" t="s">
        <v>40</v>
      </c>
      <c r="O131" s="55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117</v>
      </c>
      <c r="AT131" s="165" t="s">
        <v>113</v>
      </c>
      <c r="AU131" s="165" t="s">
        <v>118</v>
      </c>
      <c r="AY131" s="14" t="s">
        <v>111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118</v>
      </c>
      <c r="BK131" s="167">
        <f t="shared" si="9"/>
        <v>0</v>
      </c>
      <c r="BL131" s="14" t="s">
        <v>117</v>
      </c>
      <c r="BM131" s="165" t="s">
        <v>138</v>
      </c>
    </row>
    <row r="132" spans="1:65" s="2" customFormat="1" ht="21.75" customHeight="1">
      <c r="A132" s="29"/>
      <c r="B132" s="153"/>
      <c r="C132" s="154" t="s">
        <v>139</v>
      </c>
      <c r="D132" s="154" t="s">
        <v>113</v>
      </c>
      <c r="E132" s="155" t="s">
        <v>140</v>
      </c>
      <c r="F132" s="156" t="s">
        <v>141</v>
      </c>
      <c r="G132" s="157" t="s">
        <v>142</v>
      </c>
      <c r="H132" s="158">
        <v>81.054000000000002</v>
      </c>
      <c r="I132" s="159"/>
      <c r="J132" s="158">
        <f t="shared" si="0"/>
        <v>0</v>
      </c>
      <c r="K132" s="160"/>
      <c r="L132" s="30"/>
      <c r="M132" s="161" t="s">
        <v>1</v>
      </c>
      <c r="N132" s="162" t="s">
        <v>40</v>
      </c>
      <c r="O132" s="55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117</v>
      </c>
      <c r="AT132" s="165" t="s">
        <v>113</v>
      </c>
      <c r="AU132" s="165" t="s">
        <v>118</v>
      </c>
      <c r="AY132" s="14" t="s">
        <v>111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118</v>
      </c>
      <c r="BK132" s="167">
        <f t="shared" si="9"/>
        <v>0</v>
      </c>
      <c r="BL132" s="14" t="s">
        <v>117</v>
      </c>
      <c r="BM132" s="165" t="s">
        <v>143</v>
      </c>
    </row>
    <row r="133" spans="1:65" s="2" customFormat="1" ht="16.5" customHeight="1">
      <c r="A133" s="29"/>
      <c r="B133" s="153"/>
      <c r="C133" s="154" t="s">
        <v>144</v>
      </c>
      <c r="D133" s="154" t="s">
        <v>113</v>
      </c>
      <c r="E133" s="155" t="s">
        <v>145</v>
      </c>
      <c r="F133" s="156" t="s">
        <v>146</v>
      </c>
      <c r="G133" s="157" t="s">
        <v>116</v>
      </c>
      <c r="H133" s="158">
        <v>70</v>
      </c>
      <c r="I133" s="159"/>
      <c r="J133" s="158">
        <f t="shared" si="0"/>
        <v>0</v>
      </c>
      <c r="K133" s="160"/>
      <c r="L133" s="30"/>
      <c r="M133" s="161" t="s">
        <v>1</v>
      </c>
      <c r="N133" s="162" t="s">
        <v>40</v>
      </c>
      <c r="O133" s="55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117</v>
      </c>
      <c r="AT133" s="165" t="s">
        <v>113</v>
      </c>
      <c r="AU133" s="165" t="s">
        <v>118</v>
      </c>
      <c r="AY133" s="14" t="s">
        <v>111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118</v>
      </c>
      <c r="BK133" s="167">
        <f t="shared" si="9"/>
        <v>0</v>
      </c>
      <c r="BL133" s="14" t="s">
        <v>117</v>
      </c>
      <c r="BM133" s="165" t="s">
        <v>147</v>
      </c>
    </row>
    <row r="134" spans="1:65" s="2" customFormat="1" ht="16.5" customHeight="1">
      <c r="A134" s="29"/>
      <c r="B134" s="153"/>
      <c r="C134" s="168" t="s">
        <v>148</v>
      </c>
      <c r="D134" s="168" t="s">
        <v>149</v>
      </c>
      <c r="E134" s="169" t="s">
        <v>150</v>
      </c>
      <c r="F134" s="170" t="s">
        <v>151</v>
      </c>
      <c r="G134" s="171" t="s">
        <v>152</v>
      </c>
      <c r="H134" s="172">
        <v>2.1629999999999998</v>
      </c>
      <c r="I134" s="173"/>
      <c r="J134" s="172">
        <f t="shared" si="0"/>
        <v>0</v>
      </c>
      <c r="K134" s="174"/>
      <c r="L134" s="175"/>
      <c r="M134" s="176" t="s">
        <v>1</v>
      </c>
      <c r="N134" s="177" t="s">
        <v>40</v>
      </c>
      <c r="O134" s="55"/>
      <c r="P134" s="163">
        <f t="shared" si="1"/>
        <v>0</v>
      </c>
      <c r="Q134" s="163">
        <v>1E-3</v>
      </c>
      <c r="R134" s="163">
        <f t="shared" si="2"/>
        <v>2.163E-3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144</v>
      </c>
      <c r="AT134" s="165" t="s">
        <v>149</v>
      </c>
      <c r="AU134" s="165" t="s">
        <v>118</v>
      </c>
      <c r="AY134" s="14" t="s">
        <v>111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118</v>
      </c>
      <c r="BK134" s="167">
        <f t="shared" si="9"/>
        <v>0</v>
      </c>
      <c r="BL134" s="14" t="s">
        <v>117</v>
      </c>
      <c r="BM134" s="165" t="s">
        <v>153</v>
      </c>
    </row>
    <row r="135" spans="1:65" s="2" customFormat="1" ht="21.75" customHeight="1">
      <c r="A135" s="29"/>
      <c r="B135" s="153"/>
      <c r="C135" s="154" t="s">
        <v>154</v>
      </c>
      <c r="D135" s="154" t="s">
        <v>113</v>
      </c>
      <c r="E135" s="155" t="s">
        <v>155</v>
      </c>
      <c r="F135" s="156" t="s">
        <v>156</v>
      </c>
      <c r="G135" s="157" t="s">
        <v>116</v>
      </c>
      <c r="H135" s="158">
        <v>70</v>
      </c>
      <c r="I135" s="159"/>
      <c r="J135" s="158">
        <f t="shared" si="0"/>
        <v>0</v>
      </c>
      <c r="K135" s="160"/>
      <c r="L135" s="30"/>
      <c r="M135" s="161" t="s">
        <v>1</v>
      </c>
      <c r="N135" s="162" t="s">
        <v>40</v>
      </c>
      <c r="O135" s="55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117</v>
      </c>
      <c r="AT135" s="165" t="s">
        <v>113</v>
      </c>
      <c r="AU135" s="165" t="s">
        <v>118</v>
      </c>
      <c r="AY135" s="14" t="s">
        <v>111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118</v>
      </c>
      <c r="BK135" s="167">
        <f t="shared" si="9"/>
        <v>0</v>
      </c>
      <c r="BL135" s="14" t="s">
        <v>117</v>
      </c>
      <c r="BM135" s="165" t="s">
        <v>157</v>
      </c>
    </row>
    <row r="136" spans="1:65" s="2" customFormat="1" ht="21.75" customHeight="1">
      <c r="A136" s="29"/>
      <c r="B136" s="153"/>
      <c r="C136" s="154" t="s">
        <v>158</v>
      </c>
      <c r="D136" s="154" t="s">
        <v>113</v>
      </c>
      <c r="E136" s="155" t="s">
        <v>159</v>
      </c>
      <c r="F136" s="156" t="s">
        <v>160</v>
      </c>
      <c r="G136" s="157" t="s">
        <v>116</v>
      </c>
      <c r="H136" s="158">
        <v>70</v>
      </c>
      <c r="I136" s="159"/>
      <c r="J136" s="158">
        <f t="shared" si="0"/>
        <v>0</v>
      </c>
      <c r="K136" s="160"/>
      <c r="L136" s="30"/>
      <c r="M136" s="161" t="s">
        <v>1</v>
      </c>
      <c r="N136" s="162" t="s">
        <v>40</v>
      </c>
      <c r="O136" s="55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117</v>
      </c>
      <c r="AT136" s="165" t="s">
        <v>113</v>
      </c>
      <c r="AU136" s="165" t="s">
        <v>118</v>
      </c>
      <c r="AY136" s="14" t="s">
        <v>111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118</v>
      </c>
      <c r="BK136" s="167">
        <f t="shared" si="9"/>
        <v>0</v>
      </c>
      <c r="BL136" s="14" t="s">
        <v>117</v>
      </c>
      <c r="BM136" s="165" t="s">
        <v>161</v>
      </c>
    </row>
    <row r="137" spans="1:65" s="12" customFormat="1" ht="22.9" customHeight="1">
      <c r="B137" s="140"/>
      <c r="D137" s="141" t="s">
        <v>73</v>
      </c>
      <c r="E137" s="151" t="s">
        <v>118</v>
      </c>
      <c r="F137" s="151" t="s">
        <v>162</v>
      </c>
      <c r="I137" s="143"/>
      <c r="J137" s="152">
        <f>BK137</f>
        <v>0</v>
      </c>
      <c r="L137" s="140"/>
      <c r="M137" s="145"/>
      <c r="N137" s="146"/>
      <c r="O137" s="146"/>
      <c r="P137" s="147">
        <f>P138</f>
        <v>0</v>
      </c>
      <c r="Q137" s="146"/>
      <c r="R137" s="147">
        <f>R138</f>
        <v>0</v>
      </c>
      <c r="S137" s="146"/>
      <c r="T137" s="148">
        <f>T138</f>
        <v>0</v>
      </c>
      <c r="AR137" s="141" t="s">
        <v>78</v>
      </c>
      <c r="AT137" s="149" t="s">
        <v>73</v>
      </c>
      <c r="AU137" s="149" t="s">
        <v>78</v>
      </c>
      <c r="AY137" s="141" t="s">
        <v>111</v>
      </c>
      <c r="BK137" s="150">
        <f>BK138</f>
        <v>0</v>
      </c>
    </row>
    <row r="138" spans="1:65" s="2" customFormat="1" ht="21.75" customHeight="1">
      <c r="A138" s="29"/>
      <c r="B138" s="153"/>
      <c r="C138" s="154" t="s">
        <v>163</v>
      </c>
      <c r="D138" s="154" t="s">
        <v>113</v>
      </c>
      <c r="E138" s="155" t="s">
        <v>164</v>
      </c>
      <c r="F138" s="156" t="s">
        <v>165</v>
      </c>
      <c r="G138" s="157" t="s">
        <v>116</v>
      </c>
      <c r="H138" s="158">
        <v>150.1</v>
      </c>
      <c r="I138" s="159"/>
      <c r="J138" s="158">
        <f>ROUND(I138*H138,3)</f>
        <v>0</v>
      </c>
      <c r="K138" s="160"/>
      <c r="L138" s="30"/>
      <c r="M138" s="161" t="s">
        <v>1</v>
      </c>
      <c r="N138" s="162" t="s">
        <v>40</v>
      </c>
      <c r="O138" s="55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117</v>
      </c>
      <c r="AT138" s="165" t="s">
        <v>113</v>
      </c>
      <c r="AU138" s="165" t="s">
        <v>118</v>
      </c>
      <c r="AY138" s="14" t="s">
        <v>111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118</v>
      </c>
      <c r="BK138" s="167">
        <f>ROUND(I138*H138,3)</f>
        <v>0</v>
      </c>
      <c r="BL138" s="14" t="s">
        <v>117</v>
      </c>
      <c r="BM138" s="165" t="s">
        <v>166</v>
      </c>
    </row>
    <row r="139" spans="1:65" s="12" customFormat="1" ht="22.9" customHeight="1">
      <c r="B139" s="140"/>
      <c r="D139" s="141" t="s">
        <v>73</v>
      </c>
      <c r="E139" s="151" t="s">
        <v>124</v>
      </c>
      <c r="F139" s="151" t="s">
        <v>167</v>
      </c>
      <c r="I139" s="143"/>
      <c r="J139" s="152">
        <f>BK139</f>
        <v>0</v>
      </c>
      <c r="L139" s="140"/>
      <c r="M139" s="145"/>
      <c r="N139" s="146"/>
      <c r="O139" s="146"/>
      <c r="P139" s="147">
        <f>SUM(P140:P143)</f>
        <v>0</v>
      </c>
      <c r="Q139" s="146"/>
      <c r="R139" s="147">
        <f>SUM(R140:R143)</f>
        <v>0.55753000000000008</v>
      </c>
      <c r="S139" s="146"/>
      <c r="T139" s="148">
        <f>SUM(T140:T143)</f>
        <v>0</v>
      </c>
      <c r="AR139" s="141" t="s">
        <v>78</v>
      </c>
      <c r="AT139" s="149" t="s">
        <v>73</v>
      </c>
      <c r="AU139" s="149" t="s">
        <v>78</v>
      </c>
      <c r="AY139" s="141" t="s">
        <v>111</v>
      </c>
      <c r="BK139" s="150">
        <f>SUM(BK140:BK143)</f>
        <v>0</v>
      </c>
    </row>
    <row r="140" spans="1:65" s="2" customFormat="1" ht="21.75" customHeight="1">
      <c r="A140" s="29"/>
      <c r="B140" s="153"/>
      <c r="C140" s="154" t="s">
        <v>168</v>
      </c>
      <c r="D140" s="154" t="s">
        <v>113</v>
      </c>
      <c r="E140" s="155" t="s">
        <v>169</v>
      </c>
      <c r="F140" s="156" t="s">
        <v>170</v>
      </c>
      <c r="G140" s="157" t="s">
        <v>171</v>
      </c>
      <c r="H140" s="158">
        <v>12</v>
      </c>
      <c r="I140" s="159"/>
      <c r="J140" s="158">
        <f>ROUND(I140*H140,3)</f>
        <v>0</v>
      </c>
      <c r="K140" s="160"/>
      <c r="L140" s="30"/>
      <c r="M140" s="161" t="s">
        <v>1</v>
      </c>
      <c r="N140" s="162" t="s">
        <v>40</v>
      </c>
      <c r="O140" s="55"/>
      <c r="P140" s="163">
        <f>O140*H140</f>
        <v>0</v>
      </c>
      <c r="Q140" s="163">
        <v>1.25E-3</v>
      </c>
      <c r="R140" s="163">
        <f>Q140*H140</f>
        <v>1.4999999999999999E-2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117</v>
      </c>
      <c r="AT140" s="165" t="s">
        <v>113</v>
      </c>
      <c r="AU140" s="165" t="s">
        <v>118</v>
      </c>
      <c r="AY140" s="14" t="s">
        <v>111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118</v>
      </c>
      <c r="BK140" s="167">
        <f>ROUND(I140*H140,3)</f>
        <v>0</v>
      </c>
      <c r="BL140" s="14" t="s">
        <v>117</v>
      </c>
      <c r="BM140" s="165" t="s">
        <v>172</v>
      </c>
    </row>
    <row r="141" spans="1:65" s="2" customFormat="1" ht="16.5" customHeight="1">
      <c r="A141" s="29"/>
      <c r="B141" s="153"/>
      <c r="C141" s="168" t="s">
        <v>173</v>
      </c>
      <c r="D141" s="168" t="s">
        <v>149</v>
      </c>
      <c r="E141" s="169" t="s">
        <v>174</v>
      </c>
      <c r="F141" s="170" t="s">
        <v>175</v>
      </c>
      <c r="G141" s="171" t="s">
        <v>176</v>
      </c>
      <c r="H141" s="172">
        <v>26</v>
      </c>
      <c r="I141" s="173"/>
      <c r="J141" s="172">
        <f>ROUND(I141*H141,3)</f>
        <v>0</v>
      </c>
      <c r="K141" s="174"/>
      <c r="L141" s="175"/>
      <c r="M141" s="176" t="s">
        <v>1</v>
      </c>
      <c r="N141" s="177" t="s">
        <v>40</v>
      </c>
      <c r="O141" s="55"/>
      <c r="P141" s="163">
        <f>O141*H141</f>
        <v>0</v>
      </c>
      <c r="Q141" s="163">
        <v>0.02</v>
      </c>
      <c r="R141" s="163">
        <f>Q141*H141</f>
        <v>0.52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144</v>
      </c>
      <c r="AT141" s="165" t="s">
        <v>149</v>
      </c>
      <c r="AU141" s="165" t="s">
        <v>118</v>
      </c>
      <c r="AY141" s="14" t="s">
        <v>111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118</v>
      </c>
      <c r="BK141" s="167">
        <f>ROUND(I141*H141,3)</f>
        <v>0</v>
      </c>
      <c r="BL141" s="14" t="s">
        <v>117</v>
      </c>
      <c r="BM141" s="165" t="s">
        <v>177</v>
      </c>
    </row>
    <row r="142" spans="1:65" s="2" customFormat="1" ht="21.75" customHeight="1">
      <c r="A142" s="29"/>
      <c r="B142" s="153"/>
      <c r="C142" s="154" t="s">
        <v>178</v>
      </c>
      <c r="D142" s="154" t="s">
        <v>113</v>
      </c>
      <c r="E142" s="155" t="s">
        <v>179</v>
      </c>
      <c r="F142" s="156" t="s">
        <v>180</v>
      </c>
      <c r="G142" s="157" t="s">
        <v>176</v>
      </c>
      <c r="H142" s="158">
        <v>1</v>
      </c>
      <c r="I142" s="159"/>
      <c r="J142" s="158">
        <f>ROUND(I142*H142,3)</f>
        <v>0</v>
      </c>
      <c r="K142" s="160"/>
      <c r="L142" s="30"/>
      <c r="M142" s="161" t="s">
        <v>1</v>
      </c>
      <c r="N142" s="162" t="s">
        <v>40</v>
      </c>
      <c r="O142" s="55"/>
      <c r="P142" s="163">
        <f>O142*H142</f>
        <v>0</v>
      </c>
      <c r="Q142" s="163">
        <v>5.2999999999999998E-4</v>
      </c>
      <c r="R142" s="163">
        <f>Q142*H142</f>
        <v>5.2999999999999998E-4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117</v>
      </c>
      <c r="AT142" s="165" t="s">
        <v>113</v>
      </c>
      <c r="AU142" s="165" t="s">
        <v>118</v>
      </c>
      <c r="AY142" s="14" t="s">
        <v>111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118</v>
      </c>
      <c r="BK142" s="167">
        <f>ROUND(I142*H142,3)</f>
        <v>0</v>
      </c>
      <c r="BL142" s="14" t="s">
        <v>117</v>
      </c>
      <c r="BM142" s="165" t="s">
        <v>181</v>
      </c>
    </row>
    <row r="143" spans="1:65" s="2" customFormat="1" ht="16.5" customHeight="1">
      <c r="A143" s="29"/>
      <c r="B143" s="153"/>
      <c r="C143" s="168" t="s">
        <v>182</v>
      </c>
      <c r="D143" s="168" t="s">
        <v>149</v>
      </c>
      <c r="E143" s="169" t="s">
        <v>183</v>
      </c>
      <c r="F143" s="170" t="s">
        <v>184</v>
      </c>
      <c r="G143" s="171" t="s">
        <v>176</v>
      </c>
      <c r="H143" s="172">
        <v>1</v>
      </c>
      <c r="I143" s="173"/>
      <c r="J143" s="172">
        <f>ROUND(I143*H143,3)</f>
        <v>0</v>
      </c>
      <c r="K143" s="174"/>
      <c r="L143" s="175"/>
      <c r="M143" s="176" t="s">
        <v>1</v>
      </c>
      <c r="N143" s="177" t="s">
        <v>40</v>
      </c>
      <c r="O143" s="55"/>
      <c r="P143" s="163">
        <f>O143*H143</f>
        <v>0</v>
      </c>
      <c r="Q143" s="163">
        <v>2.1999999999999999E-2</v>
      </c>
      <c r="R143" s="163">
        <f>Q143*H143</f>
        <v>2.1999999999999999E-2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144</v>
      </c>
      <c r="AT143" s="165" t="s">
        <v>149</v>
      </c>
      <c r="AU143" s="165" t="s">
        <v>118</v>
      </c>
      <c r="AY143" s="14" t="s">
        <v>111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118</v>
      </c>
      <c r="BK143" s="167">
        <f>ROUND(I143*H143,3)</f>
        <v>0</v>
      </c>
      <c r="BL143" s="14" t="s">
        <v>117</v>
      </c>
      <c r="BM143" s="165" t="s">
        <v>185</v>
      </c>
    </row>
    <row r="144" spans="1:65" s="12" customFormat="1" ht="22.9" customHeight="1">
      <c r="B144" s="140"/>
      <c r="D144" s="141" t="s">
        <v>73</v>
      </c>
      <c r="E144" s="151" t="s">
        <v>131</v>
      </c>
      <c r="F144" s="151" t="s">
        <v>186</v>
      </c>
      <c r="I144" s="143"/>
      <c r="J144" s="152">
        <f>BK144</f>
        <v>0</v>
      </c>
      <c r="L144" s="140"/>
      <c r="M144" s="145"/>
      <c r="N144" s="146"/>
      <c r="O144" s="146"/>
      <c r="P144" s="147">
        <f>SUM(P145:P149)</f>
        <v>0</v>
      </c>
      <c r="Q144" s="146"/>
      <c r="R144" s="147">
        <f>SUM(R145:R149)</f>
        <v>149.27144799999999</v>
      </c>
      <c r="S144" s="146"/>
      <c r="T144" s="148">
        <f>SUM(T145:T149)</f>
        <v>0</v>
      </c>
      <c r="AR144" s="141" t="s">
        <v>78</v>
      </c>
      <c r="AT144" s="149" t="s">
        <v>73</v>
      </c>
      <c r="AU144" s="149" t="s">
        <v>78</v>
      </c>
      <c r="AY144" s="141" t="s">
        <v>111</v>
      </c>
      <c r="BK144" s="150">
        <f>SUM(BK145:BK149)</f>
        <v>0</v>
      </c>
    </row>
    <row r="145" spans="1:65" s="2" customFormat="1" ht="21.75" customHeight="1">
      <c r="A145" s="29"/>
      <c r="B145" s="153"/>
      <c r="C145" s="154" t="s">
        <v>187</v>
      </c>
      <c r="D145" s="154" t="s">
        <v>113</v>
      </c>
      <c r="E145" s="155" t="s">
        <v>188</v>
      </c>
      <c r="F145" s="156" t="s">
        <v>189</v>
      </c>
      <c r="G145" s="157" t="s">
        <v>116</v>
      </c>
      <c r="H145" s="158">
        <v>150.1</v>
      </c>
      <c r="I145" s="159"/>
      <c r="J145" s="158">
        <f>ROUND(I145*H145,3)</f>
        <v>0</v>
      </c>
      <c r="K145" s="160"/>
      <c r="L145" s="30"/>
      <c r="M145" s="161" t="s">
        <v>1</v>
      </c>
      <c r="N145" s="162" t="s">
        <v>40</v>
      </c>
      <c r="O145" s="55"/>
      <c r="P145" s="163">
        <f>O145*H145</f>
        <v>0</v>
      </c>
      <c r="Q145" s="163">
        <v>0.34838999999999998</v>
      </c>
      <c r="R145" s="163">
        <f>Q145*H145</f>
        <v>52.293338999999996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117</v>
      </c>
      <c r="AT145" s="165" t="s">
        <v>113</v>
      </c>
      <c r="AU145" s="165" t="s">
        <v>118</v>
      </c>
      <c r="AY145" s="14" t="s">
        <v>111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118</v>
      </c>
      <c r="BK145" s="167">
        <f>ROUND(I145*H145,3)</f>
        <v>0</v>
      </c>
      <c r="BL145" s="14" t="s">
        <v>117</v>
      </c>
      <c r="BM145" s="165" t="s">
        <v>190</v>
      </c>
    </row>
    <row r="146" spans="1:65" s="2" customFormat="1" ht="21.75" customHeight="1">
      <c r="A146" s="29"/>
      <c r="B146" s="153"/>
      <c r="C146" s="154" t="s">
        <v>191</v>
      </c>
      <c r="D146" s="154" t="s">
        <v>113</v>
      </c>
      <c r="E146" s="155" t="s">
        <v>192</v>
      </c>
      <c r="F146" s="156" t="s">
        <v>193</v>
      </c>
      <c r="G146" s="157" t="s">
        <v>116</v>
      </c>
      <c r="H146" s="158">
        <v>150.1</v>
      </c>
      <c r="I146" s="159"/>
      <c r="J146" s="158">
        <f>ROUND(I146*H146,3)</f>
        <v>0</v>
      </c>
      <c r="K146" s="160"/>
      <c r="L146" s="30"/>
      <c r="M146" s="161" t="s">
        <v>1</v>
      </c>
      <c r="N146" s="162" t="s">
        <v>40</v>
      </c>
      <c r="O146" s="55"/>
      <c r="P146" s="163">
        <f>O146*H146</f>
        <v>0</v>
      </c>
      <c r="Q146" s="163">
        <v>6.1850000000000002E-2</v>
      </c>
      <c r="R146" s="163">
        <f>Q146*H146</f>
        <v>9.2836850000000002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117</v>
      </c>
      <c r="AT146" s="165" t="s">
        <v>113</v>
      </c>
      <c r="AU146" s="165" t="s">
        <v>118</v>
      </c>
      <c r="AY146" s="14" t="s">
        <v>111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118</v>
      </c>
      <c r="BK146" s="167">
        <f>ROUND(I146*H146,3)</f>
        <v>0</v>
      </c>
      <c r="BL146" s="14" t="s">
        <v>117</v>
      </c>
      <c r="BM146" s="165" t="s">
        <v>194</v>
      </c>
    </row>
    <row r="147" spans="1:65" s="2" customFormat="1" ht="33" customHeight="1">
      <c r="A147" s="29"/>
      <c r="B147" s="153"/>
      <c r="C147" s="154" t="s">
        <v>195</v>
      </c>
      <c r="D147" s="154" t="s">
        <v>113</v>
      </c>
      <c r="E147" s="155" t="s">
        <v>196</v>
      </c>
      <c r="F147" s="156" t="s">
        <v>197</v>
      </c>
      <c r="G147" s="157" t="s">
        <v>116</v>
      </c>
      <c r="H147" s="158">
        <v>150.1</v>
      </c>
      <c r="I147" s="159"/>
      <c r="J147" s="158">
        <f>ROUND(I147*H147,3)</f>
        <v>0</v>
      </c>
      <c r="K147" s="160"/>
      <c r="L147" s="30"/>
      <c r="M147" s="161" t="s">
        <v>1</v>
      </c>
      <c r="N147" s="162" t="s">
        <v>40</v>
      </c>
      <c r="O147" s="55"/>
      <c r="P147" s="163">
        <f>O147*H147</f>
        <v>0</v>
      </c>
      <c r="Q147" s="163">
        <v>0.35914000000000001</v>
      </c>
      <c r="R147" s="163">
        <f>Q147*H147</f>
        <v>53.906914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117</v>
      </c>
      <c r="AT147" s="165" t="s">
        <v>113</v>
      </c>
      <c r="AU147" s="165" t="s">
        <v>118</v>
      </c>
      <c r="AY147" s="14" t="s">
        <v>111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118</v>
      </c>
      <c r="BK147" s="167">
        <f>ROUND(I147*H147,3)</f>
        <v>0</v>
      </c>
      <c r="BL147" s="14" t="s">
        <v>117</v>
      </c>
      <c r="BM147" s="165" t="s">
        <v>198</v>
      </c>
    </row>
    <row r="148" spans="1:65" s="2" customFormat="1" ht="33" customHeight="1">
      <c r="A148" s="29"/>
      <c r="B148" s="153"/>
      <c r="C148" s="154" t="s">
        <v>7</v>
      </c>
      <c r="D148" s="154" t="s">
        <v>113</v>
      </c>
      <c r="E148" s="155" t="s">
        <v>199</v>
      </c>
      <c r="F148" s="156" t="s">
        <v>200</v>
      </c>
      <c r="G148" s="157" t="s">
        <v>116</v>
      </c>
      <c r="H148" s="158">
        <v>150.1</v>
      </c>
      <c r="I148" s="159"/>
      <c r="J148" s="158">
        <f>ROUND(I148*H148,3)</f>
        <v>0</v>
      </c>
      <c r="K148" s="160"/>
      <c r="L148" s="30"/>
      <c r="M148" s="161" t="s">
        <v>1</v>
      </c>
      <c r="N148" s="162" t="s">
        <v>40</v>
      </c>
      <c r="O148" s="55"/>
      <c r="P148" s="163">
        <f>O148*H148</f>
        <v>0</v>
      </c>
      <c r="Q148" s="163">
        <v>9.2499999999999999E-2</v>
      </c>
      <c r="R148" s="163">
        <f>Q148*H148</f>
        <v>13.88425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117</v>
      </c>
      <c r="AT148" s="165" t="s">
        <v>113</v>
      </c>
      <c r="AU148" s="165" t="s">
        <v>118</v>
      </c>
      <c r="AY148" s="14" t="s">
        <v>111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118</v>
      </c>
      <c r="BK148" s="167">
        <f>ROUND(I148*H148,3)</f>
        <v>0</v>
      </c>
      <c r="BL148" s="14" t="s">
        <v>117</v>
      </c>
      <c r="BM148" s="165" t="s">
        <v>201</v>
      </c>
    </row>
    <row r="149" spans="1:65" s="2" customFormat="1" ht="16.5" customHeight="1">
      <c r="A149" s="29"/>
      <c r="B149" s="153"/>
      <c r="C149" s="168" t="s">
        <v>202</v>
      </c>
      <c r="D149" s="168" t="s">
        <v>149</v>
      </c>
      <c r="E149" s="169" t="s">
        <v>203</v>
      </c>
      <c r="F149" s="170" t="s">
        <v>204</v>
      </c>
      <c r="G149" s="171" t="s">
        <v>116</v>
      </c>
      <c r="H149" s="172">
        <v>153.102</v>
      </c>
      <c r="I149" s="173"/>
      <c r="J149" s="172">
        <f>ROUND(I149*H149,3)</f>
        <v>0</v>
      </c>
      <c r="K149" s="174"/>
      <c r="L149" s="175"/>
      <c r="M149" s="176" t="s">
        <v>1</v>
      </c>
      <c r="N149" s="177" t="s">
        <v>40</v>
      </c>
      <c r="O149" s="55"/>
      <c r="P149" s="163">
        <f>O149*H149</f>
        <v>0</v>
      </c>
      <c r="Q149" s="163">
        <v>0.13</v>
      </c>
      <c r="R149" s="163">
        <f>Q149*H149</f>
        <v>19.90326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144</v>
      </c>
      <c r="AT149" s="165" t="s">
        <v>149</v>
      </c>
      <c r="AU149" s="165" t="s">
        <v>118</v>
      </c>
      <c r="AY149" s="14" t="s">
        <v>111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118</v>
      </c>
      <c r="BK149" s="167">
        <f>ROUND(I149*H149,3)</f>
        <v>0</v>
      </c>
      <c r="BL149" s="14" t="s">
        <v>117</v>
      </c>
      <c r="BM149" s="165" t="s">
        <v>205</v>
      </c>
    </row>
    <row r="150" spans="1:65" s="12" customFormat="1" ht="22.9" customHeight="1">
      <c r="B150" s="140"/>
      <c r="D150" s="141" t="s">
        <v>73</v>
      </c>
      <c r="E150" s="151" t="s">
        <v>135</v>
      </c>
      <c r="F150" s="151" t="s">
        <v>206</v>
      </c>
      <c r="I150" s="143"/>
      <c r="J150" s="152">
        <f>BK150</f>
        <v>0</v>
      </c>
      <c r="L150" s="140"/>
      <c r="M150" s="145"/>
      <c r="N150" s="146"/>
      <c r="O150" s="146"/>
      <c r="P150" s="147">
        <f>SUM(P151:P157)</f>
        <v>0</v>
      </c>
      <c r="Q150" s="146"/>
      <c r="R150" s="147">
        <f>SUM(R151:R157)</f>
        <v>0.58255199999999996</v>
      </c>
      <c r="S150" s="146"/>
      <c r="T150" s="148">
        <f>SUM(T151:T157)</f>
        <v>0</v>
      </c>
      <c r="AR150" s="141" t="s">
        <v>78</v>
      </c>
      <c r="AT150" s="149" t="s">
        <v>73</v>
      </c>
      <c r="AU150" s="149" t="s">
        <v>78</v>
      </c>
      <c r="AY150" s="141" t="s">
        <v>111</v>
      </c>
      <c r="BK150" s="150">
        <f>SUM(BK151:BK157)</f>
        <v>0</v>
      </c>
    </row>
    <row r="151" spans="1:65" s="2" customFormat="1" ht="26.25" customHeight="1">
      <c r="A151" s="29"/>
      <c r="B151" s="153"/>
      <c r="C151" s="154" t="s">
        <v>207</v>
      </c>
      <c r="D151" s="154" t="s">
        <v>113</v>
      </c>
      <c r="E151" s="155" t="s">
        <v>208</v>
      </c>
      <c r="F151" s="156" t="s">
        <v>209</v>
      </c>
      <c r="G151" s="157" t="s">
        <v>116</v>
      </c>
      <c r="H151" s="158">
        <v>10</v>
      </c>
      <c r="I151" s="159"/>
      <c r="J151" s="158">
        <f t="shared" ref="J151:J157" si="10">ROUND(I151*H151,3)</f>
        <v>0</v>
      </c>
      <c r="K151" s="160"/>
      <c r="L151" s="30"/>
      <c r="M151" s="161" t="s">
        <v>1</v>
      </c>
      <c r="N151" s="162" t="s">
        <v>40</v>
      </c>
      <c r="O151" s="55"/>
      <c r="P151" s="163">
        <f t="shared" ref="P151:P157" si="11">O151*H151</f>
        <v>0</v>
      </c>
      <c r="Q151" s="163">
        <v>4.2000000000000002E-4</v>
      </c>
      <c r="R151" s="163">
        <f t="shared" ref="R151:R157" si="12">Q151*H151</f>
        <v>4.2000000000000006E-3</v>
      </c>
      <c r="S151" s="163">
        <v>0</v>
      </c>
      <c r="T151" s="164">
        <f t="shared" ref="T151:T157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117</v>
      </c>
      <c r="AT151" s="165" t="s">
        <v>113</v>
      </c>
      <c r="AU151" s="165" t="s">
        <v>118</v>
      </c>
      <c r="AY151" s="14" t="s">
        <v>111</v>
      </c>
      <c r="BE151" s="166">
        <f t="shared" ref="BE151:BE157" si="14">IF(N151="základná",J151,0)</f>
        <v>0</v>
      </c>
      <c r="BF151" s="166">
        <f t="shared" ref="BF151:BF157" si="15">IF(N151="znížená",J151,0)</f>
        <v>0</v>
      </c>
      <c r="BG151" s="166">
        <f t="shared" ref="BG151:BG157" si="16">IF(N151="zákl. prenesená",J151,0)</f>
        <v>0</v>
      </c>
      <c r="BH151" s="166">
        <f t="shared" ref="BH151:BH157" si="17">IF(N151="zníž. prenesená",J151,0)</f>
        <v>0</v>
      </c>
      <c r="BI151" s="166">
        <f t="shared" ref="BI151:BI157" si="18">IF(N151="nulová",J151,0)</f>
        <v>0</v>
      </c>
      <c r="BJ151" s="14" t="s">
        <v>118</v>
      </c>
      <c r="BK151" s="167">
        <f t="shared" ref="BK151:BK157" si="19">ROUND(I151*H151,3)</f>
        <v>0</v>
      </c>
      <c r="BL151" s="14" t="s">
        <v>117</v>
      </c>
      <c r="BM151" s="165" t="s">
        <v>210</v>
      </c>
    </row>
    <row r="152" spans="1:65" s="2" customFormat="1" ht="26.25" customHeight="1">
      <c r="A152" s="29"/>
      <c r="B152" s="153"/>
      <c r="C152" s="154" t="s">
        <v>211</v>
      </c>
      <c r="D152" s="154" t="s">
        <v>113</v>
      </c>
      <c r="E152" s="155" t="s">
        <v>212</v>
      </c>
      <c r="F152" s="156" t="s">
        <v>213</v>
      </c>
      <c r="G152" s="157" t="s">
        <v>116</v>
      </c>
      <c r="H152" s="158">
        <v>10</v>
      </c>
      <c r="I152" s="159"/>
      <c r="J152" s="158">
        <f t="shared" si="10"/>
        <v>0</v>
      </c>
      <c r="K152" s="160"/>
      <c r="L152" s="30"/>
      <c r="M152" s="161" t="s">
        <v>1</v>
      </c>
      <c r="N152" s="162" t="s">
        <v>40</v>
      </c>
      <c r="O152" s="55"/>
      <c r="P152" s="163">
        <f t="shared" si="11"/>
        <v>0</v>
      </c>
      <c r="Q152" s="163">
        <v>2.3000000000000001E-4</v>
      </c>
      <c r="R152" s="163">
        <f t="shared" si="12"/>
        <v>2.3E-3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117</v>
      </c>
      <c r="AT152" s="165" t="s">
        <v>113</v>
      </c>
      <c r="AU152" s="165" t="s">
        <v>118</v>
      </c>
      <c r="AY152" s="14" t="s">
        <v>111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118</v>
      </c>
      <c r="BK152" s="167">
        <f t="shared" si="19"/>
        <v>0</v>
      </c>
      <c r="BL152" s="14" t="s">
        <v>117</v>
      </c>
      <c r="BM152" s="165" t="s">
        <v>214</v>
      </c>
    </row>
    <row r="153" spans="1:65" s="2" customFormat="1" ht="27" customHeight="1">
      <c r="A153" s="29"/>
      <c r="B153" s="153"/>
      <c r="C153" s="154" t="s">
        <v>215</v>
      </c>
      <c r="D153" s="154" t="s">
        <v>113</v>
      </c>
      <c r="E153" s="155" t="s">
        <v>216</v>
      </c>
      <c r="F153" s="156" t="s">
        <v>217</v>
      </c>
      <c r="G153" s="157" t="s">
        <v>116</v>
      </c>
      <c r="H153" s="158">
        <v>10</v>
      </c>
      <c r="I153" s="159"/>
      <c r="J153" s="158">
        <f t="shared" si="10"/>
        <v>0</v>
      </c>
      <c r="K153" s="160"/>
      <c r="L153" s="30"/>
      <c r="M153" s="161" t="s">
        <v>1</v>
      </c>
      <c r="N153" s="162" t="s">
        <v>40</v>
      </c>
      <c r="O153" s="55"/>
      <c r="P153" s="163">
        <f t="shared" si="11"/>
        <v>0</v>
      </c>
      <c r="Q153" s="163">
        <v>1.575E-2</v>
      </c>
      <c r="R153" s="163">
        <f t="shared" si="12"/>
        <v>0.1575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117</v>
      </c>
      <c r="AT153" s="165" t="s">
        <v>113</v>
      </c>
      <c r="AU153" s="165" t="s">
        <v>118</v>
      </c>
      <c r="AY153" s="14" t="s">
        <v>111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118</v>
      </c>
      <c r="BK153" s="167">
        <f t="shared" si="19"/>
        <v>0</v>
      </c>
      <c r="BL153" s="14" t="s">
        <v>117</v>
      </c>
      <c r="BM153" s="165" t="s">
        <v>218</v>
      </c>
    </row>
    <row r="154" spans="1:65" s="2" customFormat="1" ht="27" customHeight="1">
      <c r="A154" s="29"/>
      <c r="B154" s="153"/>
      <c r="C154" s="154" t="s">
        <v>219</v>
      </c>
      <c r="D154" s="154" t="s">
        <v>113</v>
      </c>
      <c r="E154" s="155" t="s">
        <v>220</v>
      </c>
      <c r="F154" s="156" t="s">
        <v>221</v>
      </c>
      <c r="G154" s="157" t="s">
        <v>116</v>
      </c>
      <c r="H154" s="158">
        <v>10</v>
      </c>
      <c r="I154" s="159"/>
      <c r="J154" s="158">
        <f t="shared" si="10"/>
        <v>0</v>
      </c>
      <c r="K154" s="160"/>
      <c r="L154" s="30"/>
      <c r="M154" s="161" t="s">
        <v>1</v>
      </c>
      <c r="N154" s="162" t="s">
        <v>40</v>
      </c>
      <c r="O154" s="55"/>
      <c r="P154" s="163">
        <f t="shared" si="11"/>
        <v>0</v>
      </c>
      <c r="Q154" s="163">
        <v>7.8799999999999999E-3</v>
      </c>
      <c r="R154" s="163">
        <f t="shared" si="12"/>
        <v>7.8799999999999995E-2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117</v>
      </c>
      <c r="AT154" s="165" t="s">
        <v>113</v>
      </c>
      <c r="AU154" s="165" t="s">
        <v>118</v>
      </c>
      <c r="AY154" s="14" t="s">
        <v>111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118</v>
      </c>
      <c r="BK154" s="167">
        <f t="shared" si="19"/>
        <v>0</v>
      </c>
      <c r="BL154" s="14" t="s">
        <v>117</v>
      </c>
      <c r="BM154" s="165" t="s">
        <v>222</v>
      </c>
    </row>
    <row r="155" spans="1:65" s="2" customFormat="1" ht="27" customHeight="1">
      <c r="A155" s="29"/>
      <c r="B155" s="153"/>
      <c r="C155" s="154" t="s">
        <v>223</v>
      </c>
      <c r="D155" s="154" t="s">
        <v>113</v>
      </c>
      <c r="E155" s="155" t="s">
        <v>224</v>
      </c>
      <c r="F155" s="156" t="s">
        <v>225</v>
      </c>
      <c r="G155" s="157" t="s">
        <v>116</v>
      </c>
      <c r="H155" s="158">
        <v>5.4</v>
      </c>
      <c r="I155" s="159"/>
      <c r="J155" s="158">
        <f t="shared" si="10"/>
        <v>0</v>
      </c>
      <c r="K155" s="160"/>
      <c r="L155" s="30"/>
      <c r="M155" s="161" t="s">
        <v>1</v>
      </c>
      <c r="N155" s="162" t="s">
        <v>40</v>
      </c>
      <c r="O155" s="55"/>
      <c r="P155" s="163">
        <f t="shared" si="11"/>
        <v>0</v>
      </c>
      <c r="Q155" s="163">
        <v>2.1299999999999999E-3</v>
      </c>
      <c r="R155" s="163">
        <f t="shared" si="12"/>
        <v>1.1502E-2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117</v>
      </c>
      <c r="AT155" s="165" t="s">
        <v>113</v>
      </c>
      <c r="AU155" s="165" t="s">
        <v>118</v>
      </c>
      <c r="AY155" s="14" t="s">
        <v>111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118</v>
      </c>
      <c r="BK155" s="167">
        <f t="shared" si="19"/>
        <v>0</v>
      </c>
      <c r="BL155" s="14" t="s">
        <v>117</v>
      </c>
      <c r="BM155" s="165" t="s">
        <v>226</v>
      </c>
    </row>
    <row r="156" spans="1:65" s="2" customFormat="1" ht="37.5" customHeight="1">
      <c r="A156" s="29"/>
      <c r="B156" s="153"/>
      <c r="C156" s="154" t="s">
        <v>227</v>
      </c>
      <c r="D156" s="154" t="s">
        <v>113</v>
      </c>
      <c r="E156" s="155" t="s">
        <v>228</v>
      </c>
      <c r="F156" s="156" t="s">
        <v>229</v>
      </c>
      <c r="G156" s="157" t="s">
        <v>116</v>
      </c>
      <c r="H156" s="158">
        <v>32.5</v>
      </c>
      <c r="I156" s="159"/>
      <c r="J156" s="158">
        <f t="shared" si="10"/>
        <v>0</v>
      </c>
      <c r="K156" s="160"/>
      <c r="L156" s="30"/>
      <c r="M156" s="161" t="s">
        <v>1</v>
      </c>
      <c r="N156" s="162" t="s">
        <v>40</v>
      </c>
      <c r="O156" s="55"/>
      <c r="P156" s="163">
        <f t="shared" si="11"/>
        <v>0</v>
      </c>
      <c r="Q156" s="163">
        <v>9.4999999999999998E-3</v>
      </c>
      <c r="R156" s="163">
        <f t="shared" si="12"/>
        <v>0.30874999999999997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117</v>
      </c>
      <c r="AT156" s="165" t="s">
        <v>113</v>
      </c>
      <c r="AU156" s="165" t="s">
        <v>118</v>
      </c>
      <c r="AY156" s="14" t="s">
        <v>111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118</v>
      </c>
      <c r="BK156" s="167">
        <f t="shared" si="19"/>
        <v>0</v>
      </c>
      <c r="BL156" s="14" t="s">
        <v>117</v>
      </c>
      <c r="BM156" s="165" t="s">
        <v>230</v>
      </c>
    </row>
    <row r="157" spans="1:65" s="2" customFormat="1" ht="29.25" customHeight="1">
      <c r="A157" s="29"/>
      <c r="B157" s="153"/>
      <c r="C157" s="154" t="s">
        <v>231</v>
      </c>
      <c r="D157" s="154" t="s">
        <v>113</v>
      </c>
      <c r="E157" s="155" t="s">
        <v>232</v>
      </c>
      <c r="F157" s="156" t="s">
        <v>233</v>
      </c>
      <c r="G157" s="157" t="s">
        <v>116</v>
      </c>
      <c r="H157" s="158">
        <v>32.5</v>
      </c>
      <c r="I157" s="159"/>
      <c r="J157" s="158">
        <f t="shared" si="10"/>
        <v>0</v>
      </c>
      <c r="K157" s="160"/>
      <c r="L157" s="30"/>
      <c r="M157" s="161" t="s">
        <v>1</v>
      </c>
      <c r="N157" s="162" t="s">
        <v>40</v>
      </c>
      <c r="O157" s="55"/>
      <c r="P157" s="163">
        <f t="shared" si="11"/>
        <v>0</v>
      </c>
      <c r="Q157" s="163">
        <v>5.9999999999999995E-4</v>
      </c>
      <c r="R157" s="163">
        <f t="shared" si="12"/>
        <v>1.95E-2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117</v>
      </c>
      <c r="AT157" s="165" t="s">
        <v>113</v>
      </c>
      <c r="AU157" s="165" t="s">
        <v>118</v>
      </c>
      <c r="AY157" s="14" t="s">
        <v>111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118</v>
      </c>
      <c r="BK157" s="167">
        <f t="shared" si="19"/>
        <v>0</v>
      </c>
      <c r="BL157" s="14" t="s">
        <v>117</v>
      </c>
      <c r="BM157" s="165" t="s">
        <v>234</v>
      </c>
    </row>
    <row r="158" spans="1:65" s="12" customFormat="1" ht="22.9" customHeight="1">
      <c r="B158" s="140"/>
      <c r="D158" s="141" t="s">
        <v>73</v>
      </c>
      <c r="E158" s="151" t="s">
        <v>148</v>
      </c>
      <c r="F158" s="151" t="s">
        <v>235</v>
      </c>
      <c r="I158" s="143"/>
      <c r="J158" s="152">
        <f>BK158</f>
        <v>0</v>
      </c>
      <c r="L158" s="140"/>
      <c r="M158" s="145"/>
      <c r="N158" s="146"/>
      <c r="O158" s="146"/>
      <c r="P158" s="147">
        <f>SUM(P159:P168)</f>
        <v>0</v>
      </c>
      <c r="Q158" s="146"/>
      <c r="R158" s="147">
        <f>SUM(R159:R168)</f>
        <v>9.3445166099999994</v>
      </c>
      <c r="S158" s="146"/>
      <c r="T158" s="148">
        <f>SUM(T159:T168)</f>
        <v>2.145</v>
      </c>
      <c r="AR158" s="141" t="s">
        <v>78</v>
      </c>
      <c r="AT158" s="149" t="s">
        <v>73</v>
      </c>
      <c r="AU158" s="149" t="s">
        <v>78</v>
      </c>
      <c r="AY158" s="141" t="s">
        <v>111</v>
      </c>
      <c r="BK158" s="150">
        <f>SUM(BK159:BK168)</f>
        <v>0</v>
      </c>
    </row>
    <row r="159" spans="1:65" s="2" customFormat="1" ht="38.25" customHeight="1">
      <c r="A159" s="29"/>
      <c r="B159" s="153"/>
      <c r="C159" s="154" t="s">
        <v>236</v>
      </c>
      <c r="D159" s="154" t="s">
        <v>113</v>
      </c>
      <c r="E159" s="155" t="s">
        <v>237</v>
      </c>
      <c r="F159" s="156" t="s">
        <v>238</v>
      </c>
      <c r="G159" s="157" t="s">
        <v>171</v>
      </c>
      <c r="H159" s="158">
        <v>40.597000000000001</v>
      </c>
      <c r="I159" s="159"/>
      <c r="J159" s="158">
        <f t="shared" ref="J159:J168" si="20">ROUND(I159*H159,3)</f>
        <v>0</v>
      </c>
      <c r="K159" s="160"/>
      <c r="L159" s="30"/>
      <c r="M159" s="161" t="s">
        <v>1</v>
      </c>
      <c r="N159" s="162" t="s">
        <v>40</v>
      </c>
      <c r="O159" s="55"/>
      <c r="P159" s="163">
        <f t="shared" ref="P159:P168" si="21">O159*H159</f>
        <v>0</v>
      </c>
      <c r="Q159" s="163">
        <v>0.15112999999999999</v>
      </c>
      <c r="R159" s="163">
        <f t="shared" ref="R159:R168" si="22">Q159*H159</f>
        <v>6.1354246099999994</v>
      </c>
      <c r="S159" s="163">
        <v>0</v>
      </c>
      <c r="T159" s="164">
        <f t="shared" ref="T159:T168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117</v>
      </c>
      <c r="AT159" s="165" t="s">
        <v>113</v>
      </c>
      <c r="AU159" s="165" t="s">
        <v>118</v>
      </c>
      <c r="AY159" s="14" t="s">
        <v>111</v>
      </c>
      <c r="BE159" s="166">
        <f t="shared" ref="BE159:BE168" si="24">IF(N159="základná",J159,0)</f>
        <v>0</v>
      </c>
      <c r="BF159" s="166">
        <f t="shared" ref="BF159:BF168" si="25">IF(N159="znížená",J159,0)</f>
        <v>0</v>
      </c>
      <c r="BG159" s="166">
        <f t="shared" ref="BG159:BG168" si="26">IF(N159="zákl. prenesená",J159,0)</f>
        <v>0</v>
      </c>
      <c r="BH159" s="166">
        <f t="shared" ref="BH159:BH168" si="27">IF(N159="zníž. prenesená",J159,0)</f>
        <v>0</v>
      </c>
      <c r="BI159" s="166">
        <f t="shared" ref="BI159:BI168" si="28">IF(N159="nulová",J159,0)</f>
        <v>0</v>
      </c>
      <c r="BJ159" s="14" t="s">
        <v>118</v>
      </c>
      <c r="BK159" s="167">
        <f t="shared" ref="BK159:BK168" si="29">ROUND(I159*H159,3)</f>
        <v>0</v>
      </c>
      <c r="BL159" s="14" t="s">
        <v>117</v>
      </c>
      <c r="BM159" s="165" t="s">
        <v>239</v>
      </c>
    </row>
    <row r="160" spans="1:65" s="2" customFormat="1" ht="24.75" customHeight="1">
      <c r="A160" s="29"/>
      <c r="B160" s="153"/>
      <c r="C160" s="168" t="s">
        <v>240</v>
      </c>
      <c r="D160" s="168" t="s">
        <v>149</v>
      </c>
      <c r="E160" s="169" t="s">
        <v>241</v>
      </c>
      <c r="F160" s="170" t="s">
        <v>242</v>
      </c>
      <c r="G160" s="171" t="s">
        <v>176</v>
      </c>
      <c r="H160" s="172">
        <v>41.003</v>
      </c>
      <c r="I160" s="173"/>
      <c r="J160" s="172">
        <f t="shared" si="20"/>
        <v>0</v>
      </c>
      <c r="K160" s="174"/>
      <c r="L160" s="175"/>
      <c r="M160" s="176" t="s">
        <v>1</v>
      </c>
      <c r="N160" s="177" t="s">
        <v>40</v>
      </c>
      <c r="O160" s="55"/>
      <c r="P160" s="163">
        <f t="shared" si="21"/>
        <v>0</v>
      </c>
      <c r="Q160" s="163">
        <v>4.8000000000000001E-2</v>
      </c>
      <c r="R160" s="163">
        <f t="shared" si="22"/>
        <v>1.9681440000000001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144</v>
      </c>
      <c r="AT160" s="165" t="s">
        <v>149</v>
      </c>
      <c r="AU160" s="165" t="s">
        <v>118</v>
      </c>
      <c r="AY160" s="14" t="s">
        <v>111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118</v>
      </c>
      <c r="BK160" s="167">
        <f t="shared" si="29"/>
        <v>0</v>
      </c>
      <c r="BL160" s="14" t="s">
        <v>117</v>
      </c>
      <c r="BM160" s="165" t="s">
        <v>243</v>
      </c>
    </row>
    <row r="161" spans="1:65" s="2" customFormat="1" ht="29.25" customHeight="1">
      <c r="A161" s="29"/>
      <c r="B161" s="153"/>
      <c r="C161" s="154" t="s">
        <v>244</v>
      </c>
      <c r="D161" s="154" t="s">
        <v>113</v>
      </c>
      <c r="E161" s="155" t="s">
        <v>245</v>
      </c>
      <c r="F161" s="156" t="s">
        <v>246</v>
      </c>
      <c r="G161" s="157" t="s">
        <v>171</v>
      </c>
      <c r="H161" s="158">
        <v>4.95</v>
      </c>
      <c r="I161" s="159"/>
      <c r="J161" s="158">
        <f t="shared" si="20"/>
        <v>0</v>
      </c>
      <c r="K161" s="160"/>
      <c r="L161" s="30"/>
      <c r="M161" s="161" t="s">
        <v>1</v>
      </c>
      <c r="N161" s="162" t="s">
        <v>40</v>
      </c>
      <c r="O161" s="55"/>
      <c r="P161" s="163">
        <f t="shared" si="21"/>
        <v>0</v>
      </c>
      <c r="Q161" s="163">
        <v>0.16503999999999999</v>
      </c>
      <c r="R161" s="163">
        <f t="shared" si="22"/>
        <v>0.81694800000000001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117</v>
      </c>
      <c r="AT161" s="165" t="s">
        <v>113</v>
      </c>
      <c r="AU161" s="165" t="s">
        <v>118</v>
      </c>
      <c r="AY161" s="14" t="s">
        <v>111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118</v>
      </c>
      <c r="BK161" s="167">
        <f t="shared" si="29"/>
        <v>0</v>
      </c>
      <c r="BL161" s="14" t="s">
        <v>117</v>
      </c>
      <c r="BM161" s="165" t="s">
        <v>247</v>
      </c>
    </row>
    <row r="162" spans="1:65" s="2" customFormat="1" ht="16.5" customHeight="1">
      <c r="A162" s="29"/>
      <c r="B162" s="153"/>
      <c r="C162" s="168" t="s">
        <v>248</v>
      </c>
      <c r="D162" s="168" t="s">
        <v>149</v>
      </c>
      <c r="E162" s="169" t="s">
        <v>249</v>
      </c>
      <c r="F162" s="170" t="s">
        <v>250</v>
      </c>
      <c r="G162" s="171" t="s">
        <v>176</v>
      </c>
      <c r="H162" s="172">
        <v>5</v>
      </c>
      <c r="I162" s="173"/>
      <c r="J162" s="172">
        <f t="shared" si="20"/>
        <v>0</v>
      </c>
      <c r="K162" s="174"/>
      <c r="L162" s="175"/>
      <c r="M162" s="176" t="s">
        <v>1</v>
      </c>
      <c r="N162" s="177" t="s">
        <v>40</v>
      </c>
      <c r="O162" s="55"/>
      <c r="P162" s="163">
        <f t="shared" si="21"/>
        <v>0</v>
      </c>
      <c r="Q162" s="163">
        <v>8.48E-2</v>
      </c>
      <c r="R162" s="163">
        <f t="shared" si="22"/>
        <v>0.42399999999999999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144</v>
      </c>
      <c r="AT162" s="165" t="s">
        <v>149</v>
      </c>
      <c r="AU162" s="165" t="s">
        <v>118</v>
      </c>
      <c r="AY162" s="14" t="s">
        <v>111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118</v>
      </c>
      <c r="BK162" s="167">
        <f t="shared" si="29"/>
        <v>0</v>
      </c>
      <c r="BL162" s="14" t="s">
        <v>117</v>
      </c>
      <c r="BM162" s="165" t="s">
        <v>251</v>
      </c>
    </row>
    <row r="163" spans="1:65" s="2" customFormat="1" ht="33" customHeight="1">
      <c r="A163" s="29"/>
      <c r="B163" s="153"/>
      <c r="C163" s="154" t="s">
        <v>252</v>
      </c>
      <c r="D163" s="154" t="s">
        <v>113</v>
      </c>
      <c r="E163" s="155" t="s">
        <v>253</v>
      </c>
      <c r="F163" s="156" t="s">
        <v>254</v>
      </c>
      <c r="G163" s="157" t="s">
        <v>116</v>
      </c>
      <c r="H163" s="158">
        <v>33</v>
      </c>
      <c r="I163" s="159"/>
      <c r="J163" s="158">
        <f t="shared" si="20"/>
        <v>0</v>
      </c>
      <c r="K163" s="160"/>
      <c r="L163" s="30"/>
      <c r="M163" s="161" t="s">
        <v>1</v>
      </c>
      <c r="N163" s="162" t="s">
        <v>40</v>
      </c>
      <c r="O163" s="55"/>
      <c r="P163" s="163">
        <f t="shared" si="21"/>
        <v>0</v>
      </c>
      <c r="Q163" s="163">
        <v>0</v>
      </c>
      <c r="R163" s="163">
        <f t="shared" si="22"/>
        <v>0</v>
      </c>
      <c r="S163" s="163">
        <v>6.5000000000000002E-2</v>
      </c>
      <c r="T163" s="164">
        <f t="shared" si="23"/>
        <v>2.145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117</v>
      </c>
      <c r="AT163" s="165" t="s">
        <v>113</v>
      </c>
      <c r="AU163" s="165" t="s">
        <v>118</v>
      </c>
      <c r="AY163" s="14" t="s">
        <v>111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118</v>
      </c>
      <c r="BK163" s="167">
        <f t="shared" si="29"/>
        <v>0</v>
      </c>
      <c r="BL163" s="14" t="s">
        <v>117</v>
      </c>
      <c r="BM163" s="165" t="s">
        <v>255</v>
      </c>
    </row>
    <row r="164" spans="1:65" s="2" customFormat="1" ht="30.75" customHeight="1">
      <c r="A164" s="29"/>
      <c r="B164" s="153"/>
      <c r="C164" s="154" t="s">
        <v>256</v>
      </c>
      <c r="D164" s="154" t="s">
        <v>113</v>
      </c>
      <c r="E164" s="155" t="s">
        <v>257</v>
      </c>
      <c r="F164" s="156" t="s">
        <v>258</v>
      </c>
      <c r="G164" s="157" t="s">
        <v>176</v>
      </c>
      <c r="H164" s="158">
        <v>2</v>
      </c>
      <c r="I164" s="159"/>
      <c r="J164" s="158">
        <f t="shared" si="20"/>
        <v>0</v>
      </c>
      <c r="K164" s="160"/>
      <c r="L164" s="30"/>
      <c r="M164" s="161" t="s">
        <v>1</v>
      </c>
      <c r="N164" s="162" t="s">
        <v>40</v>
      </c>
      <c r="O164" s="55"/>
      <c r="P164" s="163">
        <f t="shared" si="21"/>
        <v>0</v>
      </c>
      <c r="Q164" s="163">
        <v>0</v>
      </c>
      <c r="R164" s="163">
        <f t="shared" si="22"/>
        <v>0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117</v>
      </c>
      <c r="AT164" s="165" t="s">
        <v>113</v>
      </c>
      <c r="AU164" s="165" t="s">
        <v>118</v>
      </c>
      <c r="AY164" s="14" t="s">
        <v>111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118</v>
      </c>
      <c r="BK164" s="167">
        <f t="shared" si="29"/>
        <v>0</v>
      </c>
      <c r="BL164" s="14" t="s">
        <v>117</v>
      </c>
      <c r="BM164" s="165" t="s">
        <v>259</v>
      </c>
    </row>
    <row r="165" spans="1:65" s="2" customFormat="1" ht="27.75" customHeight="1">
      <c r="A165" s="29"/>
      <c r="B165" s="153"/>
      <c r="C165" s="154" t="s">
        <v>260</v>
      </c>
      <c r="D165" s="154" t="s">
        <v>113</v>
      </c>
      <c r="E165" s="155" t="s">
        <v>261</v>
      </c>
      <c r="F165" s="156" t="s">
        <v>262</v>
      </c>
      <c r="G165" s="157" t="s">
        <v>142</v>
      </c>
      <c r="H165" s="158">
        <v>35.94</v>
      </c>
      <c r="I165" s="159"/>
      <c r="J165" s="158">
        <f t="shared" si="20"/>
        <v>0</v>
      </c>
      <c r="K165" s="160"/>
      <c r="L165" s="30"/>
      <c r="M165" s="161" t="s">
        <v>1</v>
      </c>
      <c r="N165" s="162" t="s">
        <v>40</v>
      </c>
      <c r="O165" s="55"/>
      <c r="P165" s="163">
        <f t="shared" si="21"/>
        <v>0</v>
      </c>
      <c r="Q165" s="163">
        <v>0</v>
      </c>
      <c r="R165" s="163">
        <f t="shared" si="22"/>
        <v>0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117</v>
      </c>
      <c r="AT165" s="165" t="s">
        <v>113</v>
      </c>
      <c r="AU165" s="165" t="s">
        <v>118</v>
      </c>
      <c r="AY165" s="14" t="s">
        <v>111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118</v>
      </c>
      <c r="BK165" s="167">
        <f t="shared" si="29"/>
        <v>0</v>
      </c>
      <c r="BL165" s="14" t="s">
        <v>117</v>
      </c>
      <c r="BM165" s="165" t="s">
        <v>263</v>
      </c>
    </row>
    <row r="166" spans="1:65" s="2" customFormat="1" ht="26.25" customHeight="1">
      <c r="A166" s="29"/>
      <c r="B166" s="153"/>
      <c r="C166" s="154" t="s">
        <v>264</v>
      </c>
      <c r="D166" s="154" t="s">
        <v>113</v>
      </c>
      <c r="E166" s="155" t="s">
        <v>265</v>
      </c>
      <c r="F166" s="156" t="s">
        <v>266</v>
      </c>
      <c r="G166" s="157" t="s">
        <v>142</v>
      </c>
      <c r="H166" s="158">
        <v>359.4</v>
      </c>
      <c r="I166" s="159"/>
      <c r="J166" s="158">
        <f t="shared" si="20"/>
        <v>0</v>
      </c>
      <c r="K166" s="160"/>
      <c r="L166" s="30"/>
      <c r="M166" s="161" t="s">
        <v>1</v>
      </c>
      <c r="N166" s="162" t="s">
        <v>40</v>
      </c>
      <c r="O166" s="55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117</v>
      </c>
      <c r="AT166" s="165" t="s">
        <v>113</v>
      </c>
      <c r="AU166" s="165" t="s">
        <v>118</v>
      </c>
      <c r="AY166" s="14" t="s">
        <v>111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118</v>
      </c>
      <c r="BK166" s="167">
        <f t="shared" si="29"/>
        <v>0</v>
      </c>
      <c r="BL166" s="14" t="s">
        <v>117</v>
      </c>
      <c r="BM166" s="165" t="s">
        <v>267</v>
      </c>
    </row>
    <row r="167" spans="1:65" s="2" customFormat="1" ht="27" customHeight="1">
      <c r="A167" s="29"/>
      <c r="B167" s="153"/>
      <c r="C167" s="154" t="s">
        <v>268</v>
      </c>
      <c r="D167" s="154" t="s">
        <v>113</v>
      </c>
      <c r="E167" s="155" t="s">
        <v>269</v>
      </c>
      <c r="F167" s="156" t="s">
        <v>270</v>
      </c>
      <c r="G167" s="157" t="s">
        <v>142</v>
      </c>
      <c r="H167" s="158">
        <v>35.94</v>
      </c>
      <c r="I167" s="159"/>
      <c r="J167" s="158">
        <f t="shared" si="20"/>
        <v>0</v>
      </c>
      <c r="K167" s="160"/>
      <c r="L167" s="30"/>
      <c r="M167" s="161" t="s">
        <v>1</v>
      </c>
      <c r="N167" s="162" t="s">
        <v>40</v>
      </c>
      <c r="O167" s="55"/>
      <c r="P167" s="163">
        <f t="shared" si="21"/>
        <v>0</v>
      </c>
      <c r="Q167" s="163">
        <v>0</v>
      </c>
      <c r="R167" s="163">
        <f t="shared" si="22"/>
        <v>0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117</v>
      </c>
      <c r="AT167" s="165" t="s">
        <v>113</v>
      </c>
      <c r="AU167" s="165" t="s">
        <v>118</v>
      </c>
      <c r="AY167" s="14" t="s">
        <v>111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118</v>
      </c>
      <c r="BK167" s="167">
        <f t="shared" si="29"/>
        <v>0</v>
      </c>
      <c r="BL167" s="14" t="s">
        <v>117</v>
      </c>
      <c r="BM167" s="165" t="s">
        <v>271</v>
      </c>
    </row>
    <row r="168" spans="1:65" s="2" customFormat="1" ht="21.75" customHeight="1">
      <c r="A168" s="29"/>
      <c r="B168" s="153"/>
      <c r="C168" s="154" t="s">
        <v>272</v>
      </c>
      <c r="D168" s="154" t="s">
        <v>113</v>
      </c>
      <c r="E168" s="155" t="s">
        <v>273</v>
      </c>
      <c r="F168" s="156" t="s">
        <v>274</v>
      </c>
      <c r="G168" s="157" t="s">
        <v>142</v>
      </c>
      <c r="H168" s="158">
        <v>35.94</v>
      </c>
      <c r="I168" s="159"/>
      <c r="J168" s="158">
        <f t="shared" si="20"/>
        <v>0</v>
      </c>
      <c r="K168" s="160"/>
      <c r="L168" s="30"/>
      <c r="M168" s="161" t="s">
        <v>1</v>
      </c>
      <c r="N168" s="162" t="s">
        <v>40</v>
      </c>
      <c r="O168" s="55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117</v>
      </c>
      <c r="AT168" s="165" t="s">
        <v>113</v>
      </c>
      <c r="AU168" s="165" t="s">
        <v>118</v>
      </c>
      <c r="AY168" s="14" t="s">
        <v>111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118</v>
      </c>
      <c r="BK168" s="167">
        <f t="shared" si="29"/>
        <v>0</v>
      </c>
      <c r="BL168" s="14" t="s">
        <v>117</v>
      </c>
      <c r="BM168" s="165" t="s">
        <v>275</v>
      </c>
    </row>
    <row r="169" spans="1:65" s="12" customFormat="1" ht="22.9" customHeight="1">
      <c r="B169" s="140"/>
      <c r="D169" s="141" t="s">
        <v>73</v>
      </c>
      <c r="E169" s="151" t="s">
        <v>276</v>
      </c>
      <c r="F169" s="151" t="s">
        <v>277</v>
      </c>
      <c r="I169" s="143"/>
      <c r="J169" s="152">
        <f>BK169</f>
        <v>0</v>
      </c>
      <c r="L169" s="140"/>
      <c r="M169" s="145"/>
      <c r="N169" s="146"/>
      <c r="O169" s="146"/>
      <c r="P169" s="147">
        <f>P170</f>
        <v>0</v>
      </c>
      <c r="Q169" s="146"/>
      <c r="R169" s="147">
        <f>R170</f>
        <v>0</v>
      </c>
      <c r="S169" s="146"/>
      <c r="T169" s="148">
        <f>T170</f>
        <v>0</v>
      </c>
      <c r="AR169" s="141" t="s">
        <v>78</v>
      </c>
      <c r="AT169" s="149" t="s">
        <v>73</v>
      </c>
      <c r="AU169" s="149" t="s">
        <v>78</v>
      </c>
      <c r="AY169" s="141" t="s">
        <v>111</v>
      </c>
      <c r="BK169" s="150">
        <f>BK170</f>
        <v>0</v>
      </c>
    </row>
    <row r="170" spans="1:65" s="2" customFormat="1" ht="30" customHeight="1">
      <c r="A170" s="29"/>
      <c r="B170" s="153"/>
      <c r="C170" s="154" t="s">
        <v>278</v>
      </c>
      <c r="D170" s="154" t="s">
        <v>113</v>
      </c>
      <c r="E170" s="155" t="s">
        <v>279</v>
      </c>
      <c r="F170" s="156" t="s">
        <v>280</v>
      </c>
      <c r="G170" s="157" t="s">
        <v>142</v>
      </c>
      <c r="H170" s="158">
        <v>155.65100000000001</v>
      </c>
      <c r="I170" s="159"/>
      <c r="J170" s="158">
        <f>ROUND(I170*H170,3)</f>
        <v>0</v>
      </c>
      <c r="K170" s="160"/>
      <c r="L170" s="30"/>
      <c r="M170" s="161" t="s">
        <v>1</v>
      </c>
      <c r="N170" s="162" t="s">
        <v>40</v>
      </c>
      <c r="O170" s="55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117</v>
      </c>
      <c r="AT170" s="165" t="s">
        <v>113</v>
      </c>
      <c r="AU170" s="165" t="s">
        <v>118</v>
      </c>
      <c r="AY170" s="14" t="s">
        <v>111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118</v>
      </c>
      <c r="BK170" s="167">
        <f>ROUND(I170*H170,3)</f>
        <v>0</v>
      </c>
      <c r="BL170" s="14" t="s">
        <v>117</v>
      </c>
      <c r="BM170" s="165" t="s">
        <v>281</v>
      </c>
    </row>
    <row r="171" spans="1:65" s="12" customFormat="1" ht="25.9" customHeight="1">
      <c r="B171" s="140"/>
      <c r="D171" s="141" t="s">
        <v>73</v>
      </c>
      <c r="E171" s="142" t="s">
        <v>282</v>
      </c>
      <c r="F171" s="142" t="s">
        <v>283</v>
      </c>
      <c r="I171" s="143"/>
      <c r="J171" s="144">
        <f>BK171</f>
        <v>0</v>
      </c>
      <c r="L171" s="140"/>
      <c r="M171" s="145"/>
      <c r="N171" s="146"/>
      <c r="O171" s="146"/>
      <c r="P171" s="147">
        <f>P172+P186</f>
        <v>0</v>
      </c>
      <c r="Q171" s="146"/>
      <c r="R171" s="147">
        <f>R172+R186</f>
        <v>4.5658750000000001</v>
      </c>
      <c r="S171" s="146"/>
      <c r="T171" s="148">
        <f>T172+T186</f>
        <v>0.39299999999999996</v>
      </c>
      <c r="AR171" s="141" t="s">
        <v>118</v>
      </c>
      <c r="AT171" s="149" t="s">
        <v>73</v>
      </c>
      <c r="AU171" s="149" t="s">
        <v>74</v>
      </c>
      <c r="AY171" s="141" t="s">
        <v>111</v>
      </c>
      <c r="BK171" s="150">
        <f>BK172+BK186</f>
        <v>0</v>
      </c>
    </row>
    <row r="172" spans="1:65" s="12" customFormat="1" ht="22.9" customHeight="1">
      <c r="B172" s="140"/>
      <c r="D172" s="141" t="s">
        <v>73</v>
      </c>
      <c r="E172" s="151" t="s">
        <v>284</v>
      </c>
      <c r="F172" s="151" t="s">
        <v>285</v>
      </c>
      <c r="I172" s="143"/>
      <c r="J172" s="152">
        <f>BK172</f>
        <v>0</v>
      </c>
      <c r="L172" s="140"/>
      <c r="M172" s="145"/>
      <c r="N172" s="146"/>
      <c r="O172" s="146"/>
      <c r="P172" s="147">
        <f>SUM(P173:P185)</f>
        <v>0</v>
      </c>
      <c r="Q172" s="146"/>
      <c r="R172" s="147">
        <f>SUM(R173:R185)</f>
        <v>1.0389999999999999</v>
      </c>
      <c r="S172" s="146"/>
      <c r="T172" s="148">
        <f>SUM(T173:T185)</f>
        <v>0.39299999999999996</v>
      </c>
      <c r="AR172" s="141" t="s">
        <v>118</v>
      </c>
      <c r="AT172" s="149" t="s">
        <v>73</v>
      </c>
      <c r="AU172" s="149" t="s">
        <v>78</v>
      </c>
      <c r="AY172" s="141" t="s">
        <v>111</v>
      </c>
      <c r="BK172" s="150">
        <f>SUM(BK173:BK185)</f>
        <v>0</v>
      </c>
    </row>
    <row r="173" spans="1:65" s="2" customFormat="1" ht="27" customHeight="1">
      <c r="A173" s="29"/>
      <c r="B173" s="153"/>
      <c r="C173" s="154" t="s">
        <v>286</v>
      </c>
      <c r="D173" s="154" t="s">
        <v>113</v>
      </c>
      <c r="E173" s="155" t="s">
        <v>287</v>
      </c>
      <c r="F173" s="156" t="s">
        <v>288</v>
      </c>
      <c r="G173" s="157" t="s">
        <v>171</v>
      </c>
      <c r="H173" s="158">
        <v>11.63</v>
      </c>
      <c r="I173" s="159"/>
      <c r="J173" s="158">
        <f t="shared" ref="J173:J185" si="30">ROUND(I173*H173,3)</f>
        <v>0</v>
      </c>
      <c r="K173" s="160"/>
      <c r="L173" s="30"/>
      <c r="M173" s="161" t="s">
        <v>1</v>
      </c>
      <c r="N173" s="162" t="s">
        <v>40</v>
      </c>
      <c r="O173" s="55"/>
      <c r="P173" s="163">
        <f t="shared" ref="P173:P185" si="31">O173*H173</f>
        <v>0</v>
      </c>
      <c r="Q173" s="163">
        <v>0</v>
      </c>
      <c r="R173" s="163">
        <f t="shared" ref="R173:R185" si="32">Q173*H173</f>
        <v>0</v>
      </c>
      <c r="S173" s="163">
        <v>0</v>
      </c>
      <c r="T173" s="164">
        <f t="shared" ref="T173:T185" si="3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182</v>
      </c>
      <c r="AT173" s="165" t="s">
        <v>113</v>
      </c>
      <c r="AU173" s="165" t="s">
        <v>118</v>
      </c>
      <c r="AY173" s="14" t="s">
        <v>111</v>
      </c>
      <c r="BE173" s="166">
        <f t="shared" ref="BE173:BE185" si="34">IF(N173="základná",J173,0)</f>
        <v>0</v>
      </c>
      <c r="BF173" s="166">
        <f t="shared" ref="BF173:BF185" si="35">IF(N173="znížená",J173,0)</f>
        <v>0</v>
      </c>
      <c r="BG173" s="166">
        <f t="shared" ref="BG173:BG185" si="36">IF(N173="zákl. prenesená",J173,0)</f>
        <v>0</v>
      </c>
      <c r="BH173" s="166">
        <f t="shared" ref="BH173:BH185" si="37">IF(N173="zníž. prenesená",J173,0)</f>
        <v>0</v>
      </c>
      <c r="BI173" s="166">
        <f t="shared" ref="BI173:BI185" si="38">IF(N173="nulová",J173,0)</f>
        <v>0</v>
      </c>
      <c r="BJ173" s="14" t="s">
        <v>118</v>
      </c>
      <c r="BK173" s="167">
        <f t="shared" ref="BK173:BK185" si="39">ROUND(I173*H173,3)</f>
        <v>0</v>
      </c>
      <c r="BL173" s="14" t="s">
        <v>182</v>
      </c>
      <c r="BM173" s="165" t="s">
        <v>289</v>
      </c>
    </row>
    <row r="174" spans="1:65" s="2" customFormat="1" ht="26.25" customHeight="1">
      <c r="A174" s="29"/>
      <c r="B174" s="153"/>
      <c r="C174" s="168" t="s">
        <v>290</v>
      </c>
      <c r="D174" s="168" t="s">
        <v>149</v>
      </c>
      <c r="E174" s="169" t="s">
        <v>291</v>
      </c>
      <c r="F174" s="170" t="s">
        <v>292</v>
      </c>
      <c r="G174" s="171" t="s">
        <v>176</v>
      </c>
      <c r="H174" s="172">
        <v>6</v>
      </c>
      <c r="I174" s="173"/>
      <c r="J174" s="172">
        <f t="shared" si="30"/>
        <v>0</v>
      </c>
      <c r="K174" s="174"/>
      <c r="L174" s="175"/>
      <c r="M174" s="176" t="s">
        <v>1</v>
      </c>
      <c r="N174" s="177" t="s">
        <v>40</v>
      </c>
      <c r="O174" s="55"/>
      <c r="P174" s="163">
        <f t="shared" si="31"/>
        <v>0</v>
      </c>
      <c r="Q174" s="163">
        <v>2.9100000000000001E-2</v>
      </c>
      <c r="R174" s="163">
        <f t="shared" si="32"/>
        <v>0.17460000000000001</v>
      </c>
      <c r="S174" s="163">
        <v>0</v>
      </c>
      <c r="T174" s="164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248</v>
      </c>
      <c r="AT174" s="165" t="s">
        <v>149</v>
      </c>
      <c r="AU174" s="165" t="s">
        <v>118</v>
      </c>
      <c r="AY174" s="14" t="s">
        <v>111</v>
      </c>
      <c r="BE174" s="166">
        <f t="shared" si="34"/>
        <v>0</v>
      </c>
      <c r="BF174" s="166">
        <f t="shared" si="35"/>
        <v>0</v>
      </c>
      <c r="BG174" s="166">
        <f t="shared" si="36"/>
        <v>0</v>
      </c>
      <c r="BH174" s="166">
        <f t="shared" si="37"/>
        <v>0</v>
      </c>
      <c r="BI174" s="166">
        <f t="shared" si="38"/>
        <v>0</v>
      </c>
      <c r="BJ174" s="14" t="s">
        <v>118</v>
      </c>
      <c r="BK174" s="167">
        <f t="shared" si="39"/>
        <v>0</v>
      </c>
      <c r="BL174" s="14" t="s">
        <v>182</v>
      </c>
      <c r="BM174" s="165" t="s">
        <v>293</v>
      </c>
    </row>
    <row r="175" spans="1:65" s="2" customFormat="1" ht="35.25" customHeight="1">
      <c r="A175" s="29"/>
      <c r="B175" s="153"/>
      <c r="C175" s="168" t="s">
        <v>294</v>
      </c>
      <c r="D175" s="168" t="s">
        <v>149</v>
      </c>
      <c r="E175" s="169" t="s">
        <v>295</v>
      </c>
      <c r="F175" s="170" t="s">
        <v>296</v>
      </c>
      <c r="G175" s="171" t="s">
        <v>176</v>
      </c>
      <c r="H175" s="172">
        <v>2</v>
      </c>
      <c r="I175" s="173"/>
      <c r="J175" s="172">
        <f t="shared" si="30"/>
        <v>0</v>
      </c>
      <c r="K175" s="174"/>
      <c r="L175" s="175"/>
      <c r="M175" s="176" t="s">
        <v>1</v>
      </c>
      <c r="N175" s="177" t="s">
        <v>40</v>
      </c>
      <c r="O175" s="55"/>
      <c r="P175" s="163">
        <f t="shared" si="31"/>
        <v>0</v>
      </c>
      <c r="Q175" s="163">
        <v>2.9100000000000001E-2</v>
      </c>
      <c r="R175" s="163">
        <f t="shared" si="32"/>
        <v>5.8200000000000002E-2</v>
      </c>
      <c r="S175" s="163">
        <v>0</v>
      </c>
      <c r="T175" s="164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248</v>
      </c>
      <c r="AT175" s="165" t="s">
        <v>149</v>
      </c>
      <c r="AU175" s="165" t="s">
        <v>118</v>
      </c>
      <c r="AY175" s="14" t="s">
        <v>111</v>
      </c>
      <c r="BE175" s="166">
        <f t="shared" si="34"/>
        <v>0</v>
      </c>
      <c r="BF175" s="166">
        <f t="shared" si="35"/>
        <v>0</v>
      </c>
      <c r="BG175" s="166">
        <f t="shared" si="36"/>
        <v>0</v>
      </c>
      <c r="BH175" s="166">
        <f t="shared" si="37"/>
        <v>0</v>
      </c>
      <c r="BI175" s="166">
        <f t="shared" si="38"/>
        <v>0</v>
      </c>
      <c r="BJ175" s="14" t="s">
        <v>118</v>
      </c>
      <c r="BK175" s="167">
        <f t="shared" si="39"/>
        <v>0</v>
      </c>
      <c r="BL175" s="14" t="s">
        <v>182</v>
      </c>
      <c r="BM175" s="165" t="s">
        <v>297</v>
      </c>
    </row>
    <row r="176" spans="1:65" s="2" customFormat="1" ht="25.5" customHeight="1">
      <c r="A176" s="29"/>
      <c r="B176" s="153"/>
      <c r="C176" s="168" t="s">
        <v>298</v>
      </c>
      <c r="D176" s="168" t="s">
        <v>149</v>
      </c>
      <c r="E176" s="169" t="s">
        <v>299</v>
      </c>
      <c r="F176" s="170" t="s">
        <v>300</v>
      </c>
      <c r="G176" s="171" t="s">
        <v>176</v>
      </c>
      <c r="H176" s="172">
        <v>1</v>
      </c>
      <c r="I176" s="173"/>
      <c r="J176" s="172">
        <f t="shared" si="30"/>
        <v>0</v>
      </c>
      <c r="K176" s="174"/>
      <c r="L176" s="175"/>
      <c r="M176" s="176" t="s">
        <v>1</v>
      </c>
      <c r="N176" s="177" t="s">
        <v>40</v>
      </c>
      <c r="O176" s="55"/>
      <c r="P176" s="163">
        <f t="shared" si="31"/>
        <v>0</v>
      </c>
      <c r="Q176" s="163">
        <v>2.9100000000000001E-2</v>
      </c>
      <c r="R176" s="163">
        <f t="shared" si="32"/>
        <v>2.9100000000000001E-2</v>
      </c>
      <c r="S176" s="163">
        <v>0</v>
      </c>
      <c r="T176" s="16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248</v>
      </c>
      <c r="AT176" s="165" t="s">
        <v>149</v>
      </c>
      <c r="AU176" s="165" t="s">
        <v>118</v>
      </c>
      <c r="AY176" s="14" t="s">
        <v>111</v>
      </c>
      <c r="BE176" s="166">
        <f t="shared" si="34"/>
        <v>0</v>
      </c>
      <c r="BF176" s="166">
        <f t="shared" si="35"/>
        <v>0</v>
      </c>
      <c r="BG176" s="166">
        <f t="shared" si="36"/>
        <v>0</v>
      </c>
      <c r="BH176" s="166">
        <f t="shared" si="37"/>
        <v>0</v>
      </c>
      <c r="BI176" s="166">
        <f t="shared" si="38"/>
        <v>0</v>
      </c>
      <c r="BJ176" s="14" t="s">
        <v>118</v>
      </c>
      <c r="BK176" s="167">
        <f t="shared" si="39"/>
        <v>0</v>
      </c>
      <c r="BL176" s="14" t="s">
        <v>182</v>
      </c>
      <c r="BM176" s="165" t="s">
        <v>301</v>
      </c>
    </row>
    <row r="177" spans="1:65" s="2" customFormat="1" ht="16.5" customHeight="1">
      <c r="A177" s="29"/>
      <c r="B177" s="153"/>
      <c r="C177" s="168" t="s">
        <v>302</v>
      </c>
      <c r="D177" s="168" t="s">
        <v>149</v>
      </c>
      <c r="E177" s="169" t="s">
        <v>303</v>
      </c>
      <c r="F177" s="170" t="s">
        <v>304</v>
      </c>
      <c r="G177" s="171" t="s">
        <v>176</v>
      </c>
      <c r="H177" s="172">
        <v>20</v>
      </c>
      <c r="I177" s="173"/>
      <c r="J177" s="172">
        <f t="shared" si="30"/>
        <v>0</v>
      </c>
      <c r="K177" s="174"/>
      <c r="L177" s="175"/>
      <c r="M177" s="176" t="s">
        <v>1</v>
      </c>
      <c r="N177" s="177" t="s">
        <v>40</v>
      </c>
      <c r="O177" s="55"/>
      <c r="P177" s="163">
        <f t="shared" si="31"/>
        <v>0</v>
      </c>
      <c r="Q177" s="163">
        <v>2.9100000000000001E-2</v>
      </c>
      <c r="R177" s="163">
        <f t="shared" si="32"/>
        <v>0.58200000000000007</v>
      </c>
      <c r="S177" s="163">
        <v>0</v>
      </c>
      <c r="T177" s="16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248</v>
      </c>
      <c r="AT177" s="165" t="s">
        <v>149</v>
      </c>
      <c r="AU177" s="165" t="s">
        <v>118</v>
      </c>
      <c r="AY177" s="14" t="s">
        <v>111</v>
      </c>
      <c r="BE177" s="166">
        <f t="shared" si="34"/>
        <v>0</v>
      </c>
      <c r="BF177" s="166">
        <f t="shared" si="35"/>
        <v>0</v>
      </c>
      <c r="BG177" s="166">
        <f t="shared" si="36"/>
        <v>0</v>
      </c>
      <c r="BH177" s="166">
        <f t="shared" si="37"/>
        <v>0</v>
      </c>
      <c r="BI177" s="166">
        <f t="shared" si="38"/>
        <v>0</v>
      </c>
      <c r="BJ177" s="14" t="s">
        <v>118</v>
      </c>
      <c r="BK177" s="167">
        <f t="shared" si="39"/>
        <v>0</v>
      </c>
      <c r="BL177" s="14" t="s">
        <v>182</v>
      </c>
      <c r="BM177" s="165" t="s">
        <v>305</v>
      </c>
    </row>
    <row r="178" spans="1:65" s="2" customFormat="1" ht="21.75" customHeight="1">
      <c r="A178" s="29"/>
      <c r="B178" s="153"/>
      <c r="C178" s="154" t="s">
        <v>306</v>
      </c>
      <c r="D178" s="154" t="s">
        <v>113</v>
      </c>
      <c r="E178" s="155" t="s">
        <v>307</v>
      </c>
      <c r="F178" s="156" t="s">
        <v>308</v>
      </c>
      <c r="G178" s="157" t="s">
        <v>171</v>
      </c>
      <c r="H178" s="158">
        <v>12</v>
      </c>
      <c r="I178" s="159"/>
      <c r="J178" s="158">
        <f t="shared" si="30"/>
        <v>0</v>
      </c>
      <c r="K178" s="160"/>
      <c r="L178" s="30"/>
      <c r="M178" s="161" t="s">
        <v>1</v>
      </c>
      <c r="N178" s="162" t="s">
        <v>40</v>
      </c>
      <c r="O178" s="55"/>
      <c r="P178" s="163">
        <f t="shared" si="31"/>
        <v>0</v>
      </c>
      <c r="Q178" s="163">
        <v>0</v>
      </c>
      <c r="R178" s="163">
        <f t="shared" si="32"/>
        <v>0</v>
      </c>
      <c r="S178" s="163">
        <v>8.9999999999999993E-3</v>
      </c>
      <c r="T178" s="164">
        <f t="shared" si="33"/>
        <v>0.10799999999999998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182</v>
      </c>
      <c r="AT178" s="165" t="s">
        <v>113</v>
      </c>
      <c r="AU178" s="165" t="s">
        <v>118</v>
      </c>
      <c r="AY178" s="14" t="s">
        <v>111</v>
      </c>
      <c r="BE178" s="166">
        <f t="shared" si="34"/>
        <v>0</v>
      </c>
      <c r="BF178" s="166">
        <f t="shared" si="35"/>
        <v>0</v>
      </c>
      <c r="BG178" s="166">
        <f t="shared" si="36"/>
        <v>0</v>
      </c>
      <c r="BH178" s="166">
        <f t="shared" si="37"/>
        <v>0</v>
      </c>
      <c r="BI178" s="166">
        <f t="shared" si="38"/>
        <v>0</v>
      </c>
      <c r="BJ178" s="14" t="s">
        <v>118</v>
      </c>
      <c r="BK178" s="167">
        <f t="shared" si="39"/>
        <v>0</v>
      </c>
      <c r="BL178" s="14" t="s">
        <v>182</v>
      </c>
      <c r="BM178" s="165" t="s">
        <v>309</v>
      </c>
    </row>
    <row r="179" spans="1:65" s="2" customFormat="1" ht="30.75" customHeight="1">
      <c r="A179" s="29"/>
      <c r="B179" s="153"/>
      <c r="C179" s="154" t="s">
        <v>310</v>
      </c>
      <c r="D179" s="154" t="s">
        <v>113</v>
      </c>
      <c r="E179" s="155" t="s">
        <v>311</v>
      </c>
      <c r="F179" s="156" t="s">
        <v>312</v>
      </c>
      <c r="G179" s="157" t="s">
        <v>176</v>
      </c>
      <c r="H179" s="158">
        <v>9</v>
      </c>
      <c r="I179" s="159"/>
      <c r="J179" s="158">
        <f t="shared" si="30"/>
        <v>0</v>
      </c>
      <c r="K179" s="160"/>
      <c r="L179" s="30"/>
      <c r="M179" s="161" t="s">
        <v>1</v>
      </c>
      <c r="N179" s="162" t="s">
        <v>40</v>
      </c>
      <c r="O179" s="55"/>
      <c r="P179" s="163">
        <f t="shared" si="31"/>
        <v>0</v>
      </c>
      <c r="Q179" s="163">
        <v>3.3E-3</v>
      </c>
      <c r="R179" s="163">
        <f t="shared" si="32"/>
        <v>2.9700000000000001E-2</v>
      </c>
      <c r="S179" s="163">
        <v>0</v>
      </c>
      <c r="T179" s="16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182</v>
      </c>
      <c r="AT179" s="165" t="s">
        <v>113</v>
      </c>
      <c r="AU179" s="165" t="s">
        <v>118</v>
      </c>
      <c r="AY179" s="14" t="s">
        <v>111</v>
      </c>
      <c r="BE179" s="166">
        <f t="shared" si="34"/>
        <v>0</v>
      </c>
      <c r="BF179" s="166">
        <f t="shared" si="35"/>
        <v>0</v>
      </c>
      <c r="BG179" s="166">
        <f t="shared" si="36"/>
        <v>0</v>
      </c>
      <c r="BH179" s="166">
        <f t="shared" si="37"/>
        <v>0</v>
      </c>
      <c r="BI179" s="166">
        <f t="shared" si="38"/>
        <v>0</v>
      </c>
      <c r="BJ179" s="14" t="s">
        <v>118</v>
      </c>
      <c r="BK179" s="167">
        <f t="shared" si="39"/>
        <v>0</v>
      </c>
      <c r="BL179" s="14" t="s">
        <v>182</v>
      </c>
      <c r="BM179" s="165" t="s">
        <v>313</v>
      </c>
    </row>
    <row r="180" spans="1:65" s="2" customFormat="1" ht="27.75" customHeight="1">
      <c r="A180" s="29"/>
      <c r="B180" s="153"/>
      <c r="C180" s="168" t="s">
        <v>314</v>
      </c>
      <c r="D180" s="168" t="s">
        <v>149</v>
      </c>
      <c r="E180" s="169" t="s">
        <v>315</v>
      </c>
      <c r="F180" s="170" t="s">
        <v>316</v>
      </c>
      <c r="G180" s="171" t="s">
        <v>176</v>
      </c>
      <c r="H180" s="172">
        <v>9</v>
      </c>
      <c r="I180" s="173"/>
      <c r="J180" s="172">
        <f t="shared" si="30"/>
        <v>0</v>
      </c>
      <c r="K180" s="174"/>
      <c r="L180" s="175"/>
      <c r="M180" s="176" t="s">
        <v>1</v>
      </c>
      <c r="N180" s="177" t="s">
        <v>40</v>
      </c>
      <c r="O180" s="55"/>
      <c r="P180" s="163">
        <f t="shared" si="31"/>
        <v>0</v>
      </c>
      <c r="Q180" s="163">
        <v>5.3E-3</v>
      </c>
      <c r="R180" s="163">
        <f t="shared" si="32"/>
        <v>4.7699999999999999E-2</v>
      </c>
      <c r="S180" s="163">
        <v>0</v>
      </c>
      <c r="T180" s="16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248</v>
      </c>
      <c r="AT180" s="165" t="s">
        <v>149</v>
      </c>
      <c r="AU180" s="165" t="s">
        <v>118</v>
      </c>
      <c r="AY180" s="14" t="s">
        <v>111</v>
      </c>
      <c r="BE180" s="166">
        <f t="shared" si="34"/>
        <v>0</v>
      </c>
      <c r="BF180" s="166">
        <f t="shared" si="35"/>
        <v>0</v>
      </c>
      <c r="BG180" s="166">
        <f t="shared" si="36"/>
        <v>0</v>
      </c>
      <c r="BH180" s="166">
        <f t="shared" si="37"/>
        <v>0</v>
      </c>
      <c r="BI180" s="166">
        <f t="shared" si="38"/>
        <v>0</v>
      </c>
      <c r="BJ180" s="14" t="s">
        <v>118</v>
      </c>
      <c r="BK180" s="167">
        <f t="shared" si="39"/>
        <v>0</v>
      </c>
      <c r="BL180" s="14" t="s">
        <v>182</v>
      </c>
      <c r="BM180" s="165" t="s">
        <v>317</v>
      </c>
    </row>
    <row r="181" spans="1:65" s="2" customFormat="1" ht="26.25" customHeight="1">
      <c r="A181" s="29"/>
      <c r="B181" s="153"/>
      <c r="C181" s="168" t="s">
        <v>318</v>
      </c>
      <c r="D181" s="168" t="s">
        <v>149</v>
      </c>
      <c r="E181" s="169" t="s">
        <v>319</v>
      </c>
      <c r="F181" s="170" t="s">
        <v>320</v>
      </c>
      <c r="G181" s="171" t="s">
        <v>176</v>
      </c>
      <c r="H181" s="172">
        <v>9</v>
      </c>
      <c r="I181" s="173"/>
      <c r="J181" s="172">
        <f t="shared" si="30"/>
        <v>0</v>
      </c>
      <c r="K181" s="174"/>
      <c r="L181" s="175"/>
      <c r="M181" s="176" t="s">
        <v>1</v>
      </c>
      <c r="N181" s="177" t="s">
        <v>40</v>
      </c>
      <c r="O181" s="55"/>
      <c r="P181" s="163">
        <f t="shared" si="31"/>
        <v>0</v>
      </c>
      <c r="Q181" s="163">
        <v>1.5E-3</v>
      </c>
      <c r="R181" s="163">
        <f t="shared" si="32"/>
        <v>1.35E-2</v>
      </c>
      <c r="S181" s="163">
        <v>0</v>
      </c>
      <c r="T181" s="16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248</v>
      </c>
      <c r="AT181" s="165" t="s">
        <v>149</v>
      </c>
      <c r="AU181" s="165" t="s">
        <v>118</v>
      </c>
      <c r="AY181" s="14" t="s">
        <v>111</v>
      </c>
      <c r="BE181" s="166">
        <f t="shared" si="34"/>
        <v>0</v>
      </c>
      <c r="BF181" s="166">
        <f t="shared" si="35"/>
        <v>0</v>
      </c>
      <c r="BG181" s="166">
        <f t="shared" si="36"/>
        <v>0</v>
      </c>
      <c r="BH181" s="166">
        <f t="shared" si="37"/>
        <v>0</v>
      </c>
      <c r="BI181" s="166">
        <f t="shared" si="38"/>
        <v>0</v>
      </c>
      <c r="BJ181" s="14" t="s">
        <v>118</v>
      </c>
      <c r="BK181" s="167">
        <f t="shared" si="39"/>
        <v>0</v>
      </c>
      <c r="BL181" s="14" t="s">
        <v>182</v>
      </c>
      <c r="BM181" s="165" t="s">
        <v>321</v>
      </c>
    </row>
    <row r="182" spans="1:65" s="2" customFormat="1" ht="33" customHeight="1">
      <c r="A182" s="29"/>
      <c r="B182" s="153"/>
      <c r="C182" s="154" t="s">
        <v>322</v>
      </c>
      <c r="D182" s="154" t="s">
        <v>113</v>
      </c>
      <c r="E182" s="155" t="s">
        <v>323</v>
      </c>
      <c r="F182" s="156" t="s">
        <v>324</v>
      </c>
      <c r="G182" s="157" t="s">
        <v>176</v>
      </c>
      <c r="H182" s="158">
        <v>1</v>
      </c>
      <c r="I182" s="159"/>
      <c r="J182" s="158">
        <f t="shared" si="30"/>
        <v>0</v>
      </c>
      <c r="K182" s="160"/>
      <c r="L182" s="30"/>
      <c r="M182" s="161" t="s">
        <v>1</v>
      </c>
      <c r="N182" s="162" t="s">
        <v>40</v>
      </c>
      <c r="O182" s="55"/>
      <c r="P182" s="163">
        <f t="shared" si="31"/>
        <v>0</v>
      </c>
      <c r="Q182" s="163">
        <v>0</v>
      </c>
      <c r="R182" s="163">
        <f t="shared" si="32"/>
        <v>0</v>
      </c>
      <c r="S182" s="163">
        <v>0</v>
      </c>
      <c r="T182" s="16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182</v>
      </c>
      <c r="AT182" s="165" t="s">
        <v>113</v>
      </c>
      <c r="AU182" s="165" t="s">
        <v>118</v>
      </c>
      <c r="AY182" s="14" t="s">
        <v>111</v>
      </c>
      <c r="BE182" s="166">
        <f t="shared" si="34"/>
        <v>0</v>
      </c>
      <c r="BF182" s="166">
        <f t="shared" si="35"/>
        <v>0</v>
      </c>
      <c r="BG182" s="166">
        <f t="shared" si="36"/>
        <v>0</v>
      </c>
      <c r="BH182" s="166">
        <f t="shared" si="37"/>
        <v>0</v>
      </c>
      <c r="BI182" s="166">
        <f t="shared" si="38"/>
        <v>0</v>
      </c>
      <c r="BJ182" s="14" t="s">
        <v>118</v>
      </c>
      <c r="BK182" s="167">
        <f t="shared" si="39"/>
        <v>0</v>
      </c>
      <c r="BL182" s="14" t="s">
        <v>182</v>
      </c>
      <c r="BM182" s="165" t="s">
        <v>325</v>
      </c>
    </row>
    <row r="183" spans="1:65" s="2" customFormat="1" ht="27" customHeight="1">
      <c r="A183" s="29"/>
      <c r="B183" s="153"/>
      <c r="C183" s="168" t="s">
        <v>326</v>
      </c>
      <c r="D183" s="168" t="s">
        <v>149</v>
      </c>
      <c r="E183" s="169" t="s">
        <v>327</v>
      </c>
      <c r="F183" s="170" t="s">
        <v>328</v>
      </c>
      <c r="G183" s="171" t="s">
        <v>176</v>
      </c>
      <c r="H183" s="172">
        <v>1</v>
      </c>
      <c r="I183" s="173"/>
      <c r="J183" s="172">
        <f t="shared" si="30"/>
        <v>0</v>
      </c>
      <c r="K183" s="174"/>
      <c r="L183" s="175"/>
      <c r="M183" s="176" t="s">
        <v>1</v>
      </c>
      <c r="N183" s="177" t="s">
        <v>40</v>
      </c>
      <c r="O183" s="55"/>
      <c r="P183" s="163">
        <f t="shared" si="31"/>
        <v>0</v>
      </c>
      <c r="Q183" s="163">
        <v>0.1042</v>
      </c>
      <c r="R183" s="163">
        <f t="shared" si="32"/>
        <v>0.1042</v>
      </c>
      <c r="S183" s="163">
        <v>0</v>
      </c>
      <c r="T183" s="164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248</v>
      </c>
      <c r="AT183" s="165" t="s">
        <v>149</v>
      </c>
      <c r="AU183" s="165" t="s">
        <v>118</v>
      </c>
      <c r="AY183" s="14" t="s">
        <v>111</v>
      </c>
      <c r="BE183" s="166">
        <f t="shared" si="34"/>
        <v>0</v>
      </c>
      <c r="BF183" s="166">
        <f t="shared" si="35"/>
        <v>0</v>
      </c>
      <c r="BG183" s="166">
        <f t="shared" si="36"/>
        <v>0</v>
      </c>
      <c r="BH183" s="166">
        <f t="shared" si="37"/>
        <v>0</v>
      </c>
      <c r="BI183" s="166">
        <f t="shared" si="38"/>
        <v>0</v>
      </c>
      <c r="BJ183" s="14" t="s">
        <v>118</v>
      </c>
      <c r="BK183" s="167">
        <f t="shared" si="39"/>
        <v>0</v>
      </c>
      <c r="BL183" s="14" t="s">
        <v>182</v>
      </c>
      <c r="BM183" s="165" t="s">
        <v>329</v>
      </c>
    </row>
    <row r="184" spans="1:65" s="2" customFormat="1" ht="21.75" customHeight="1">
      <c r="A184" s="29"/>
      <c r="B184" s="153"/>
      <c r="C184" s="154" t="s">
        <v>330</v>
      </c>
      <c r="D184" s="154" t="s">
        <v>113</v>
      </c>
      <c r="E184" s="155" t="s">
        <v>331</v>
      </c>
      <c r="F184" s="156" t="s">
        <v>332</v>
      </c>
      <c r="G184" s="157" t="s">
        <v>176</v>
      </c>
      <c r="H184" s="158">
        <v>1</v>
      </c>
      <c r="I184" s="159"/>
      <c r="J184" s="158">
        <f t="shared" si="30"/>
        <v>0</v>
      </c>
      <c r="K184" s="160"/>
      <c r="L184" s="30"/>
      <c r="M184" s="161" t="s">
        <v>1</v>
      </c>
      <c r="N184" s="162" t="s">
        <v>40</v>
      </c>
      <c r="O184" s="55"/>
      <c r="P184" s="163">
        <f t="shared" si="31"/>
        <v>0</v>
      </c>
      <c r="Q184" s="163">
        <v>0</v>
      </c>
      <c r="R184" s="163">
        <f t="shared" si="32"/>
        <v>0</v>
      </c>
      <c r="S184" s="163">
        <v>0.28499999999999998</v>
      </c>
      <c r="T184" s="164">
        <f t="shared" si="33"/>
        <v>0.28499999999999998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182</v>
      </c>
      <c r="AT184" s="165" t="s">
        <v>113</v>
      </c>
      <c r="AU184" s="165" t="s">
        <v>118</v>
      </c>
      <c r="AY184" s="14" t="s">
        <v>111</v>
      </c>
      <c r="BE184" s="166">
        <f t="shared" si="34"/>
        <v>0</v>
      </c>
      <c r="BF184" s="166">
        <f t="shared" si="35"/>
        <v>0</v>
      </c>
      <c r="BG184" s="166">
        <f t="shared" si="36"/>
        <v>0</v>
      </c>
      <c r="BH184" s="166">
        <f t="shared" si="37"/>
        <v>0</v>
      </c>
      <c r="BI184" s="166">
        <f t="shared" si="38"/>
        <v>0</v>
      </c>
      <c r="BJ184" s="14" t="s">
        <v>118</v>
      </c>
      <c r="BK184" s="167">
        <f t="shared" si="39"/>
        <v>0</v>
      </c>
      <c r="BL184" s="14" t="s">
        <v>182</v>
      </c>
      <c r="BM184" s="165" t="s">
        <v>333</v>
      </c>
    </row>
    <row r="185" spans="1:65" s="2" customFormat="1" ht="27.75" customHeight="1">
      <c r="A185" s="29"/>
      <c r="B185" s="153"/>
      <c r="C185" s="154" t="s">
        <v>334</v>
      </c>
      <c r="D185" s="154" t="s">
        <v>113</v>
      </c>
      <c r="E185" s="155" t="s">
        <v>335</v>
      </c>
      <c r="F185" s="156" t="s">
        <v>336</v>
      </c>
      <c r="G185" s="157" t="s">
        <v>142</v>
      </c>
      <c r="H185" s="158">
        <v>1.0389999999999999</v>
      </c>
      <c r="I185" s="159"/>
      <c r="J185" s="158">
        <f t="shared" si="30"/>
        <v>0</v>
      </c>
      <c r="K185" s="160"/>
      <c r="L185" s="30"/>
      <c r="M185" s="161" t="s">
        <v>1</v>
      </c>
      <c r="N185" s="162" t="s">
        <v>40</v>
      </c>
      <c r="O185" s="55"/>
      <c r="P185" s="163">
        <f t="shared" si="31"/>
        <v>0</v>
      </c>
      <c r="Q185" s="163">
        <v>0</v>
      </c>
      <c r="R185" s="163">
        <f t="shared" si="32"/>
        <v>0</v>
      </c>
      <c r="S185" s="163">
        <v>0</v>
      </c>
      <c r="T185" s="164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182</v>
      </c>
      <c r="AT185" s="165" t="s">
        <v>113</v>
      </c>
      <c r="AU185" s="165" t="s">
        <v>118</v>
      </c>
      <c r="AY185" s="14" t="s">
        <v>111</v>
      </c>
      <c r="BE185" s="166">
        <f t="shared" si="34"/>
        <v>0</v>
      </c>
      <c r="BF185" s="166">
        <f t="shared" si="35"/>
        <v>0</v>
      </c>
      <c r="BG185" s="166">
        <f t="shared" si="36"/>
        <v>0</v>
      </c>
      <c r="BH185" s="166">
        <f t="shared" si="37"/>
        <v>0</v>
      </c>
      <c r="BI185" s="166">
        <f t="shared" si="38"/>
        <v>0</v>
      </c>
      <c r="BJ185" s="14" t="s">
        <v>118</v>
      </c>
      <c r="BK185" s="167">
        <f t="shared" si="39"/>
        <v>0</v>
      </c>
      <c r="BL185" s="14" t="s">
        <v>182</v>
      </c>
      <c r="BM185" s="165" t="s">
        <v>337</v>
      </c>
    </row>
    <row r="186" spans="1:65" s="12" customFormat="1" ht="22.9" customHeight="1">
      <c r="B186" s="140"/>
      <c r="D186" s="141" t="s">
        <v>73</v>
      </c>
      <c r="E186" s="151" t="s">
        <v>338</v>
      </c>
      <c r="F186" s="151" t="s">
        <v>339</v>
      </c>
      <c r="I186" s="143"/>
      <c r="J186" s="152">
        <f>BK186</f>
        <v>0</v>
      </c>
      <c r="L186" s="140"/>
      <c r="M186" s="145"/>
      <c r="N186" s="146"/>
      <c r="O186" s="146"/>
      <c r="P186" s="147">
        <f>SUM(P187:P189)</f>
        <v>0</v>
      </c>
      <c r="Q186" s="146"/>
      <c r="R186" s="147">
        <f>SUM(R187:R189)</f>
        <v>3.526875</v>
      </c>
      <c r="S186" s="146"/>
      <c r="T186" s="148">
        <f>SUM(T187:T189)</f>
        <v>0</v>
      </c>
      <c r="AR186" s="141" t="s">
        <v>118</v>
      </c>
      <c r="AT186" s="149" t="s">
        <v>73</v>
      </c>
      <c r="AU186" s="149" t="s">
        <v>78</v>
      </c>
      <c r="AY186" s="141" t="s">
        <v>111</v>
      </c>
      <c r="BK186" s="150">
        <f>SUM(BK187:BK189)</f>
        <v>0</v>
      </c>
    </row>
    <row r="187" spans="1:65" s="2" customFormat="1" ht="25.5" customHeight="1">
      <c r="A187" s="29"/>
      <c r="B187" s="153"/>
      <c r="C187" s="154" t="s">
        <v>340</v>
      </c>
      <c r="D187" s="154" t="s">
        <v>113</v>
      </c>
      <c r="E187" s="155" t="s">
        <v>341</v>
      </c>
      <c r="F187" s="156" t="s">
        <v>342</v>
      </c>
      <c r="G187" s="157" t="s">
        <v>116</v>
      </c>
      <c r="H187" s="158">
        <v>32.5</v>
      </c>
      <c r="I187" s="159"/>
      <c r="J187" s="158">
        <f>ROUND(I187*H187,3)</f>
        <v>0</v>
      </c>
      <c r="K187" s="160"/>
      <c r="L187" s="30"/>
      <c r="M187" s="161" t="s">
        <v>1</v>
      </c>
      <c r="N187" s="162" t="s">
        <v>40</v>
      </c>
      <c r="O187" s="55"/>
      <c r="P187" s="163">
        <f>O187*H187</f>
        <v>0</v>
      </c>
      <c r="Q187" s="163">
        <v>3.7499999999999999E-3</v>
      </c>
      <c r="R187" s="163">
        <f>Q187*H187</f>
        <v>0.121875</v>
      </c>
      <c r="S187" s="163">
        <v>0</v>
      </c>
      <c r="T187" s="16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182</v>
      </c>
      <c r="AT187" s="165" t="s">
        <v>113</v>
      </c>
      <c r="AU187" s="165" t="s">
        <v>118</v>
      </c>
      <c r="AY187" s="14" t="s">
        <v>111</v>
      </c>
      <c r="BE187" s="166">
        <f>IF(N187="základná",J187,0)</f>
        <v>0</v>
      </c>
      <c r="BF187" s="166">
        <f>IF(N187="znížená",J187,0)</f>
        <v>0</v>
      </c>
      <c r="BG187" s="166">
        <f>IF(N187="zákl. prenesená",J187,0)</f>
        <v>0</v>
      </c>
      <c r="BH187" s="166">
        <f>IF(N187="zníž. prenesená",J187,0)</f>
        <v>0</v>
      </c>
      <c r="BI187" s="166">
        <f>IF(N187="nulová",J187,0)</f>
        <v>0</v>
      </c>
      <c r="BJ187" s="14" t="s">
        <v>118</v>
      </c>
      <c r="BK187" s="167">
        <f>ROUND(I187*H187,3)</f>
        <v>0</v>
      </c>
      <c r="BL187" s="14" t="s">
        <v>182</v>
      </c>
      <c r="BM187" s="165" t="s">
        <v>343</v>
      </c>
    </row>
    <row r="188" spans="1:65" s="2" customFormat="1" ht="16.5" customHeight="1">
      <c r="A188" s="29"/>
      <c r="B188" s="153"/>
      <c r="C188" s="168" t="s">
        <v>344</v>
      </c>
      <c r="D188" s="168" t="s">
        <v>149</v>
      </c>
      <c r="E188" s="169" t="s">
        <v>345</v>
      </c>
      <c r="F188" s="170" t="s">
        <v>346</v>
      </c>
      <c r="G188" s="171" t="s">
        <v>176</v>
      </c>
      <c r="H188" s="172">
        <v>227</v>
      </c>
      <c r="I188" s="173"/>
      <c r="J188" s="172">
        <f>ROUND(I188*H188,3)</f>
        <v>0</v>
      </c>
      <c r="K188" s="174"/>
      <c r="L188" s="175"/>
      <c r="M188" s="176" t="s">
        <v>1</v>
      </c>
      <c r="N188" s="177" t="s">
        <v>40</v>
      </c>
      <c r="O188" s="55"/>
      <c r="P188" s="163">
        <f>O188*H188</f>
        <v>0</v>
      </c>
      <c r="Q188" s="163">
        <v>1.4999999999999999E-2</v>
      </c>
      <c r="R188" s="163">
        <f>Q188*H188</f>
        <v>3.4049999999999998</v>
      </c>
      <c r="S188" s="163">
        <v>0</v>
      </c>
      <c r="T188" s="16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248</v>
      </c>
      <c r="AT188" s="165" t="s">
        <v>149</v>
      </c>
      <c r="AU188" s="165" t="s">
        <v>118</v>
      </c>
      <c r="AY188" s="14" t="s">
        <v>111</v>
      </c>
      <c r="BE188" s="166">
        <f>IF(N188="základná",J188,0)</f>
        <v>0</v>
      </c>
      <c r="BF188" s="166">
        <f>IF(N188="znížená",J188,0)</f>
        <v>0</v>
      </c>
      <c r="BG188" s="166">
        <f>IF(N188="zákl. prenesená",J188,0)</f>
        <v>0</v>
      </c>
      <c r="BH188" s="166">
        <f>IF(N188="zníž. prenesená",J188,0)</f>
        <v>0</v>
      </c>
      <c r="BI188" s="166">
        <f>IF(N188="nulová",J188,0)</f>
        <v>0</v>
      </c>
      <c r="BJ188" s="14" t="s">
        <v>118</v>
      </c>
      <c r="BK188" s="167">
        <f>ROUND(I188*H188,3)</f>
        <v>0</v>
      </c>
      <c r="BL188" s="14" t="s">
        <v>182</v>
      </c>
      <c r="BM188" s="165" t="s">
        <v>347</v>
      </c>
    </row>
    <row r="189" spans="1:65" s="2" customFormat="1" ht="21.75" customHeight="1">
      <c r="A189" s="29"/>
      <c r="B189" s="153"/>
      <c r="C189" s="154" t="s">
        <v>348</v>
      </c>
      <c r="D189" s="154" t="s">
        <v>113</v>
      </c>
      <c r="E189" s="155" t="s">
        <v>349</v>
      </c>
      <c r="F189" s="156" t="s">
        <v>350</v>
      </c>
      <c r="G189" s="157" t="s">
        <v>142</v>
      </c>
      <c r="H189" s="158">
        <v>3.5270000000000001</v>
      </c>
      <c r="I189" s="159"/>
      <c r="J189" s="158">
        <f>ROUND(I189*H189,3)</f>
        <v>0</v>
      </c>
      <c r="K189" s="160"/>
      <c r="L189" s="30"/>
      <c r="M189" s="178" t="s">
        <v>1</v>
      </c>
      <c r="N189" s="179" t="s">
        <v>40</v>
      </c>
      <c r="O189" s="180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182</v>
      </c>
      <c r="AT189" s="165" t="s">
        <v>113</v>
      </c>
      <c r="AU189" s="165" t="s">
        <v>118</v>
      </c>
      <c r="AY189" s="14" t="s">
        <v>111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118</v>
      </c>
      <c r="BK189" s="167">
        <f>ROUND(I189*H189,3)</f>
        <v>0</v>
      </c>
      <c r="BL189" s="14" t="s">
        <v>182</v>
      </c>
      <c r="BM189" s="165" t="s">
        <v>351</v>
      </c>
    </row>
    <row r="190" spans="1:65" s="2" customFormat="1" ht="6.95" customHeight="1">
      <c r="A190" s="29"/>
      <c r="B190" s="44"/>
      <c r="C190" s="45"/>
      <c r="D190" s="45"/>
      <c r="E190" s="45"/>
      <c r="F190" s="45"/>
      <c r="G190" s="45"/>
      <c r="H190" s="45"/>
      <c r="I190" s="112"/>
      <c r="J190" s="45"/>
      <c r="K190" s="45"/>
      <c r="L190" s="30"/>
      <c r="M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autoFilter ref="C122:K189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IMPORT - Revitalizácia pr...</vt:lpstr>
      <vt:lpstr>'IMPORT - Revitalizácia pr...'!Názvy_tlače</vt:lpstr>
      <vt:lpstr>'Rekapitulácia stavby'!Názvy_tlače</vt:lpstr>
      <vt:lpstr>'IMPORT - Revitalizácia pr...'!Oblasť_tlače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Fábry</dc:creator>
  <cp:lastModifiedBy>PC-6</cp:lastModifiedBy>
  <cp:lastPrinted>2020-08-10T10:47:44Z</cp:lastPrinted>
  <dcterms:created xsi:type="dcterms:W3CDTF">2020-08-03T07:19:33Z</dcterms:created>
  <dcterms:modified xsi:type="dcterms:W3CDTF">2020-08-10T10:49:05Z</dcterms:modified>
</cp:coreProperties>
</file>